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IBM\SPSS\"/>
    </mc:Choice>
  </mc:AlternateContent>
  <xr:revisionPtr revIDLastSave="0" documentId="13_ncr:1_{6620BF7A-82C1-44F2-80C3-A7D638F37094}" xr6:coauthVersionLast="45" xr6:coauthVersionMax="45" xr10:uidLastSave="{00000000-0000-0000-0000-000000000000}"/>
  <bookViews>
    <workbookView xWindow="-120" yWindow="-120" windowWidth="20730" windowHeight="11160" activeTab="6" xr2:uid="{00000000-000D-0000-FFFF-FFFF00000000}"/>
  </bookViews>
  <sheets>
    <sheet name="Sheet1" sheetId="1" r:id="rId1"/>
    <sheet name="a(TAC)" sheetId="2" r:id="rId2"/>
    <sheet name="b" sheetId="3" r:id="rId3"/>
    <sheet name="c" sheetId="4" r:id="rId4"/>
    <sheet name="d(NDA)" sheetId="6" r:id="rId5"/>
    <sheet name="e(DA)" sheetId="7" r:id="rId6"/>
    <sheet name="f(CFROAit-2)" sheetId="5" r:id="rId7"/>
    <sheet name="g(CFROA)" sheetId="8" r:id="rId8"/>
  </sheets>
  <calcPr calcId="181029"/>
</workbook>
</file>

<file path=xl/calcChain.xml><?xml version="1.0" encoding="utf-8"?>
<calcChain xmlns="http://schemas.openxmlformats.org/spreadsheetml/2006/main">
  <c r="G34" i="8" l="1"/>
  <c r="G35" i="8" s="1"/>
  <c r="G35" i="5"/>
  <c r="G34" i="5"/>
  <c r="E33" i="8" l="1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D16" i="8"/>
  <c r="C16" i="8"/>
  <c r="B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18" i="5" l="1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2" i="5"/>
  <c r="D16" i="5"/>
  <c r="C16" i="5"/>
  <c r="B16" i="5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2" i="7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4" i="6"/>
  <c r="H5" i="6"/>
  <c r="H6" i="6"/>
  <c r="H7" i="6"/>
  <c r="H8" i="6"/>
  <c r="H9" i="6"/>
  <c r="H2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H3" i="6" s="1"/>
  <c r="E2" i="6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2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2" i="6"/>
  <c r="B16" i="2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2" i="4"/>
  <c r="J2" i="4"/>
  <c r="F16" i="4"/>
  <c r="J16" i="4" s="1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2" i="4"/>
  <c r="C16" i="4"/>
  <c r="H16" i="4" s="1"/>
  <c r="I33" i="3"/>
  <c r="F33" i="3"/>
  <c r="I32" i="3"/>
  <c r="F32" i="3"/>
  <c r="I31" i="3"/>
  <c r="F31" i="3"/>
  <c r="I30" i="3"/>
  <c r="F30" i="3"/>
  <c r="I29" i="3"/>
  <c r="F29" i="3"/>
  <c r="I28" i="3"/>
  <c r="F28" i="3"/>
  <c r="I27" i="3"/>
  <c r="F27" i="3"/>
  <c r="I26" i="3"/>
  <c r="F26" i="3"/>
  <c r="I25" i="3"/>
  <c r="F25" i="3"/>
  <c r="I24" i="3"/>
  <c r="F24" i="3"/>
  <c r="I23" i="3"/>
  <c r="F23" i="3"/>
  <c r="I22" i="3"/>
  <c r="F22" i="3"/>
  <c r="I21" i="3"/>
  <c r="F21" i="3"/>
  <c r="I20" i="3"/>
  <c r="F20" i="3"/>
  <c r="I19" i="3"/>
  <c r="F19" i="3"/>
  <c r="I18" i="3"/>
  <c r="F18" i="3"/>
  <c r="I17" i="3"/>
  <c r="F17" i="3"/>
  <c r="I16" i="3"/>
  <c r="D16" i="3"/>
  <c r="F16" i="3" s="1"/>
  <c r="C16" i="3"/>
  <c r="B16" i="3"/>
  <c r="I15" i="3"/>
  <c r="F15" i="3"/>
  <c r="I14" i="3"/>
  <c r="F14" i="3"/>
  <c r="I13" i="3"/>
  <c r="F13" i="3"/>
  <c r="I12" i="3"/>
  <c r="F12" i="3"/>
  <c r="I11" i="3"/>
  <c r="F11" i="3"/>
  <c r="I10" i="3"/>
  <c r="F10" i="3"/>
  <c r="I9" i="3"/>
  <c r="F9" i="3"/>
  <c r="I8" i="3"/>
  <c r="F8" i="3"/>
  <c r="I7" i="3"/>
  <c r="F7" i="3"/>
  <c r="I6" i="3"/>
  <c r="F6" i="3"/>
  <c r="I5" i="3"/>
  <c r="F5" i="3"/>
  <c r="I4" i="3"/>
  <c r="F4" i="3"/>
  <c r="I3" i="3"/>
  <c r="F3" i="3"/>
  <c r="I2" i="3"/>
  <c r="F2" i="3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C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I16" i="4" l="1"/>
</calcChain>
</file>

<file path=xl/sharedStrings.xml><?xml version="1.0" encoding="utf-8"?>
<sst xmlns="http://schemas.openxmlformats.org/spreadsheetml/2006/main" count="342" uniqueCount="102">
  <si>
    <t>No</t>
  </si>
  <si>
    <t>Kode Saham</t>
  </si>
  <si>
    <t>Nama Perusahaan</t>
  </si>
  <si>
    <t>Tanggal IPO</t>
  </si>
  <si>
    <t>JAYA</t>
  </si>
  <si>
    <t>PT Armada Berjaya Trans Tbk. (74)</t>
  </si>
  <si>
    <t>KJEN</t>
  </si>
  <si>
    <t>PT Krida Jaringan Nusantara Tbk. (74)</t>
  </si>
  <si>
    <t>PURA</t>
  </si>
  <si>
    <t>PT Putra Rajawali Kencana Tbk (74)</t>
  </si>
  <si>
    <t>PPGL</t>
  </si>
  <si>
    <t>PT Prima Globalindo Logistik Tbk.</t>
  </si>
  <si>
    <t>TRJA</t>
  </si>
  <si>
    <t>PT Transkon Jaya Tbk.</t>
  </si>
  <si>
    <t>27 Ags 2020</t>
  </si>
  <si>
    <t>FOOD</t>
  </si>
  <si>
    <t>PT Sentra Food Indonesia Tbk. (51)</t>
  </si>
  <si>
    <t>BEEF</t>
  </si>
  <si>
    <t>PT Estika Tata Tiara Tbk. (13)</t>
  </si>
  <si>
    <t>COCO</t>
  </si>
  <si>
    <t>PT Wahana Interfood Nusantara Tbk. (51)</t>
  </si>
  <si>
    <t>ITIC</t>
  </si>
  <si>
    <t>PT Indonesian Tobacco Tbk. (52)</t>
  </si>
  <si>
    <t>CSRA</t>
  </si>
  <si>
    <t>PT Cisadane Sawit Raya Tbk. (12)</t>
  </si>
  <si>
    <t>DMND</t>
  </si>
  <si>
    <t>PT Diamond Food Indonesia Tbk. (51)</t>
  </si>
  <si>
    <t>IKAN</t>
  </si>
  <si>
    <t>PT Era Mandiri Cemerlang Tbk (51)</t>
  </si>
  <si>
    <t>PGUN</t>
  </si>
  <si>
    <t>PT Pradiksi Gunatama Tbk</t>
  </si>
  <si>
    <t>KMDS</t>
  </si>
  <si>
    <t>PT Kurniamitra Duta Sentosa Tbk.</t>
  </si>
  <si>
    <t>PMMP</t>
  </si>
  <si>
    <t>PT Panca Mitra Multiperdana Tbk.</t>
  </si>
  <si>
    <t>FAPA</t>
  </si>
  <si>
    <t>PT FAP Agri Tbk</t>
  </si>
  <si>
    <t>TAPG</t>
  </si>
  <si>
    <t>PT Triputra Agro Persada Tbk.</t>
  </si>
  <si>
    <t>FLMC</t>
  </si>
  <si>
    <t>PT Falmaco Nonwoven Industri Tbk</t>
  </si>
  <si>
    <t>CMRY</t>
  </si>
  <si>
    <t>PT Cisarua Mountain Dairy Tbk</t>
  </si>
  <si>
    <t>TAYS</t>
  </si>
  <si>
    <t>PT Jaya Swarasa Agung Tbk</t>
  </si>
  <si>
    <t>WMPP</t>
  </si>
  <si>
    <t>PT Widodo Makmur Perkasa Tbk</t>
  </si>
  <si>
    <t>CLAY</t>
  </si>
  <si>
    <t>PT Citra Putra Realty Tbk (94)</t>
  </si>
  <si>
    <t>FITT</t>
  </si>
  <si>
    <t>PT Hotel Fitra International Tbk (94)</t>
  </si>
  <si>
    <t>BOLA</t>
  </si>
  <si>
    <t>PT Bali Bintang Sejahtera Tbk. (99)</t>
  </si>
  <si>
    <t>IPTV</t>
  </si>
  <si>
    <t>PT MNC Vision Networks Tbk. (95)</t>
  </si>
  <si>
    <t>PMJS</t>
  </si>
  <si>
    <t>PT Putra Mandiri Jembar Tbk (91)</t>
  </si>
  <si>
    <t>SBAT</t>
  </si>
  <si>
    <t>PT Sejahtera Bintang Abadi Textile Tbk.</t>
  </si>
  <si>
    <t>CBMF</t>
  </si>
  <si>
    <t>PT Cahaya Bintang Medan Tbk</t>
  </si>
  <si>
    <t>CSMI</t>
  </si>
  <si>
    <t>PT Cipta Selera Murni Tbk.</t>
  </si>
  <si>
    <t>SCNP</t>
  </si>
  <si>
    <t>PT Selaras Citra Nusantara Perkasa Tbk</t>
  </si>
  <si>
    <t>MGLV</t>
  </si>
  <si>
    <t>PT Panca Anugrah Wisesa Tbk</t>
  </si>
  <si>
    <t>DEPO</t>
  </si>
  <si>
    <t>PT Caturkarda Depo Bangunan Tbk</t>
  </si>
  <si>
    <t>NI t-2</t>
  </si>
  <si>
    <t>REV it-3</t>
  </si>
  <si>
    <t>TR it-3</t>
  </si>
  <si>
    <t>PPE it-2</t>
  </si>
  <si>
    <t>REV it-2</t>
  </si>
  <si>
    <t>TR it-2</t>
  </si>
  <si>
    <t>ΔREV it-2</t>
  </si>
  <si>
    <t>ΔTR it-2</t>
  </si>
  <si>
    <t>CFO it-2</t>
  </si>
  <si>
    <t>TA it-3</t>
  </si>
  <si>
    <t>TAC it-2</t>
  </si>
  <si>
    <t>TAC it-2/TA it-3</t>
  </si>
  <si>
    <t>ΔREV it-2/TA it-3</t>
  </si>
  <si>
    <t>PPE it-2/TA it-3</t>
  </si>
  <si>
    <t>1/TAC it-3</t>
  </si>
  <si>
    <t>(ΔREV it-2 - ΔTR it-2) / TA it-3</t>
  </si>
  <si>
    <t>1 / TAC it-3</t>
  </si>
  <si>
    <t>α1(1 / TAC it-3)</t>
  </si>
  <si>
    <t>α3(PPE it-2 / TA it-3)</t>
  </si>
  <si>
    <t xml:space="preserve">α1 = </t>
  </si>
  <si>
    <t xml:space="preserve">α2 = </t>
  </si>
  <si>
    <t xml:space="preserve">α3 = </t>
  </si>
  <si>
    <t>α2{(ΔREV it-2 - ΔTR it-2) / TA it-3}</t>
  </si>
  <si>
    <t>NDA it-2</t>
  </si>
  <si>
    <t>DA it-2</t>
  </si>
  <si>
    <t>EBIT it-2</t>
  </si>
  <si>
    <t>DEP it-2</t>
  </si>
  <si>
    <t>ASSET it-2</t>
  </si>
  <si>
    <t>CFROA it-2</t>
  </si>
  <si>
    <t>EBIT it</t>
  </si>
  <si>
    <t>DEP it</t>
  </si>
  <si>
    <t>Asset it</t>
  </si>
  <si>
    <t>CFROA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</si>
</sst>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164" formatCode="_(&quot;Rp&quot;* #,##0_);_(&quot;Rp&quot;* \(#,##0\);_(&quot;Rp&quot;* &quot;-&quot;_);_(@_)"/>
    <numFmt numFmtId="165" formatCode="[$-F800]dddd\,\ mmmm\ dd\,\ yyyy"/>
    <numFmt numFmtId="166" formatCode="_-[$Rp-421]* #,##0_-;\-[$Rp-421]* #,##0_-;_-[$Rp-421]* &quot;-&quot;??_-;_-@_-"/>
    <numFmt numFmtId="167" formatCode="_-[$Rp-421]* #,##0_-;\-[$Rp-421]* #,##0_-;_-[$Rp-421]* &quot;-&quot;_-;_-@_-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u/>
      <sz val="11"/>
      <color theme="10"/>
      <name val="Calibri"/>
      <family val="2"/>
      <charset val="1"/>
    </font>
    <font>
      <u/>
      <sz val="11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1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2" applyFont="1" applyFill="1" applyBorder="1" applyAlignment="1" applyProtection="1">
      <alignment wrapText="1"/>
    </xf>
    <xf numFmtId="165" fontId="4" fillId="2" borderId="1" xfId="0" applyNumberFormat="1" applyFont="1" applyFill="1" applyBorder="1" applyAlignment="1">
      <alignment horizontal="center" wrapText="1"/>
    </xf>
    <xf numFmtId="164" fontId="0" fillId="0" borderId="1" xfId="0" applyNumberFormat="1" applyBorder="1" applyAlignment="1">
      <alignment vertical="center"/>
    </xf>
    <xf numFmtId="164" fontId="0" fillId="0" borderId="1" xfId="0" quotePrefix="1" applyNumberForma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7" fillId="0" borderId="1" xfId="0" applyFont="1" applyBorder="1" applyAlignment="1">
      <alignment horizontal="center" vertical="center"/>
    </xf>
    <xf numFmtId="164" fontId="0" fillId="0" borderId="1" xfId="0" applyNumberFormat="1" applyBorder="1"/>
    <xf numFmtId="0" fontId="7" fillId="0" borderId="1" xfId="1" applyNumberFormat="1" applyFont="1" applyBorder="1" applyAlignment="1">
      <alignment horizontal="center" vertical="center"/>
    </xf>
    <xf numFmtId="41" fontId="0" fillId="0" borderId="0" xfId="1" applyFont="1"/>
    <xf numFmtId="1" fontId="0" fillId="0" borderId="0" xfId="1" applyNumberFormat="1" applyFont="1"/>
    <xf numFmtId="1" fontId="7" fillId="0" borderId="1" xfId="0" applyNumberFormat="1" applyFont="1" applyBorder="1" applyAlignment="1">
      <alignment horizontal="center" vertical="center"/>
    </xf>
    <xf numFmtId="1" fontId="0" fillId="0" borderId="1" xfId="0" applyNumberFormat="1" applyBorder="1"/>
    <xf numFmtId="1" fontId="0" fillId="0" borderId="0" xfId="0" applyNumberFormat="1"/>
    <xf numFmtId="0" fontId="0" fillId="0" borderId="0" xfId="0" applyAlignment="1">
      <alignment horizontal="center"/>
    </xf>
    <xf numFmtId="1" fontId="8" fillId="0" borderId="1" xfId="0" applyNumberFormat="1" applyFont="1" applyBorder="1"/>
    <xf numFmtId="0" fontId="0" fillId="0" borderId="1" xfId="0" applyBorder="1"/>
    <xf numFmtId="1" fontId="0" fillId="0" borderId="1" xfId="0" applyNumberFormat="1" applyBorder="1" applyAlignment="1">
      <alignment vertical="center"/>
    </xf>
    <xf numFmtId="1" fontId="0" fillId="0" borderId="1" xfId="0" quotePrefix="1" applyNumberForma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/>
    <xf numFmtId="0" fontId="7" fillId="0" borderId="1" xfId="0" applyNumberFormat="1" applyFont="1" applyBorder="1" applyAlignment="1">
      <alignment horizontal="center" vertical="center"/>
    </xf>
    <xf numFmtId="0" fontId="0" fillId="0" borderId="1" xfId="0" applyNumberFormat="1" applyBorder="1"/>
    <xf numFmtId="0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7" fontId="3" fillId="0" borderId="3" xfId="3" applyNumberFormat="1" applyFont="1" applyFill="1" applyBorder="1" applyAlignment="1">
      <alignment horizontal="center" vertical="center" wrapText="1"/>
    </xf>
    <xf numFmtId="167" fontId="0" fillId="0" borderId="0" xfId="3" applyNumberFormat="1" applyFont="1"/>
    <xf numFmtId="166" fontId="3" fillId="0" borderId="1" xfId="0" applyNumberFormat="1" applyFont="1" applyFill="1" applyBorder="1" applyAlignment="1">
      <alignment horizontal="center" vertical="center" wrapText="1"/>
    </xf>
    <xf numFmtId="167" fontId="3" fillId="0" borderId="1" xfId="3" applyNumberFormat="1" applyFont="1" applyFill="1" applyBorder="1" applyAlignment="1">
      <alignment horizontal="center" vertical="center" wrapText="1"/>
    </xf>
    <xf numFmtId="166" fontId="0" fillId="0" borderId="1" xfId="0" applyNumberFormat="1" applyBorder="1"/>
    <xf numFmtId="167" fontId="0" fillId="0" borderId="1" xfId="3" applyNumberFormat="1" applyFont="1" applyBorder="1"/>
    <xf numFmtId="166" fontId="7" fillId="0" borderId="1" xfId="0" applyNumberFormat="1" applyFont="1" applyBorder="1" applyAlignment="1">
      <alignment horizontal="center" vertical="center" wrapText="1"/>
    </xf>
    <xf numFmtId="166" fontId="7" fillId="0" borderId="1" xfId="3" applyNumberFormat="1" applyFont="1" applyFill="1" applyBorder="1" applyAlignment="1">
      <alignment horizontal="center" vertical="center" wrapText="1"/>
    </xf>
    <xf numFmtId="166" fontId="0" fillId="0" borderId="1" xfId="3" applyNumberFormat="1" applyFont="1" applyBorder="1"/>
  </cellXfs>
  <cellStyles count="4">
    <cellStyle name="Comma [0]" xfId="1" builtinId="6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workbookViewId="0">
      <selection activeCell="J10" sqref="J10"/>
    </sheetView>
  </sheetViews>
  <sheetFormatPr defaultRowHeight="15" x14ac:dyDescent="0.25"/>
  <cols>
    <col min="1" max="1" width="9.140625" customWidth="1"/>
    <col min="2" max="2" width="10.28515625" customWidth="1"/>
    <col min="3" max="3" width="42.7109375" customWidth="1"/>
    <col min="4" max="4" width="29.140625" customWidth="1"/>
    <col min="5" max="5" width="9.85546875" style="10" customWidth="1"/>
    <col min="6" max="6" width="20.7109375" style="43" customWidth="1"/>
    <col min="7" max="7" width="20.140625" style="41" customWidth="1"/>
    <col min="8" max="8" width="21" style="41" customWidth="1"/>
  </cols>
  <sheetData>
    <row r="1" spans="1:8" ht="30" x14ac:dyDescent="0.25">
      <c r="A1" s="1" t="s">
        <v>0</v>
      </c>
      <c r="B1" s="1" t="s">
        <v>1</v>
      </c>
      <c r="C1" s="1" t="s">
        <v>2</v>
      </c>
      <c r="D1" s="2" t="s">
        <v>3</v>
      </c>
      <c r="E1" s="12"/>
      <c r="F1" s="42"/>
      <c r="G1" s="40"/>
      <c r="H1" s="40"/>
    </row>
    <row r="2" spans="1:8" x14ac:dyDescent="0.25">
      <c r="A2" s="3">
        <v>1</v>
      </c>
      <c r="B2" s="4" t="s">
        <v>4</v>
      </c>
      <c r="C2" s="5" t="s">
        <v>5</v>
      </c>
      <c r="D2" s="6">
        <v>43517</v>
      </c>
      <c r="E2" s="12"/>
    </row>
    <row r="3" spans="1:8" x14ac:dyDescent="0.25">
      <c r="A3" s="3">
        <v>2</v>
      </c>
      <c r="B3" s="4" t="s">
        <v>6</v>
      </c>
      <c r="C3" s="5" t="s">
        <v>7</v>
      </c>
      <c r="D3" s="6">
        <v>43647</v>
      </c>
      <c r="E3" s="12"/>
    </row>
    <row r="4" spans="1:8" x14ac:dyDescent="0.25">
      <c r="A4" s="3">
        <v>3</v>
      </c>
      <c r="B4" s="4" t="s">
        <v>8</v>
      </c>
      <c r="C4" s="5" t="s">
        <v>9</v>
      </c>
      <c r="D4" s="6">
        <v>43859</v>
      </c>
      <c r="E4" s="12"/>
    </row>
    <row r="5" spans="1:8" x14ac:dyDescent="0.25">
      <c r="A5" s="3">
        <v>4</v>
      </c>
      <c r="B5" s="4" t="s">
        <v>10</v>
      </c>
      <c r="C5" s="4" t="s">
        <v>11</v>
      </c>
      <c r="D5" s="6">
        <v>44032</v>
      </c>
      <c r="E5" s="12"/>
    </row>
    <row r="6" spans="1:8" x14ac:dyDescent="0.25">
      <c r="A6" s="3">
        <v>5</v>
      </c>
      <c r="B6" s="4" t="s">
        <v>12</v>
      </c>
      <c r="C6" s="4" t="s">
        <v>13</v>
      </c>
      <c r="D6" s="6" t="s">
        <v>14</v>
      </c>
      <c r="E6" s="12"/>
    </row>
    <row r="7" spans="1:8" x14ac:dyDescent="0.25">
      <c r="A7" s="3">
        <v>6</v>
      </c>
      <c r="B7" s="4" t="s">
        <v>15</v>
      </c>
      <c r="C7" s="5" t="s">
        <v>16</v>
      </c>
      <c r="D7" s="6">
        <v>43473</v>
      </c>
      <c r="E7" s="12"/>
    </row>
    <row r="8" spans="1:8" x14ac:dyDescent="0.25">
      <c r="A8" s="3">
        <v>7</v>
      </c>
      <c r="B8" s="4" t="s">
        <v>17</v>
      </c>
      <c r="C8" s="5" t="s">
        <v>18</v>
      </c>
      <c r="D8" s="6">
        <v>43475</v>
      </c>
      <c r="E8" s="12"/>
    </row>
    <row r="9" spans="1:8" x14ac:dyDescent="0.25">
      <c r="A9" s="3">
        <v>8</v>
      </c>
      <c r="B9" s="4" t="s">
        <v>19</v>
      </c>
      <c r="C9" s="5" t="s">
        <v>20</v>
      </c>
      <c r="D9" s="6">
        <v>43544</v>
      </c>
      <c r="E9" s="12"/>
    </row>
    <row r="10" spans="1:8" x14ac:dyDescent="0.25">
      <c r="A10" s="3">
        <v>9</v>
      </c>
      <c r="B10" s="4" t="s">
        <v>21</v>
      </c>
      <c r="C10" s="5" t="s">
        <v>22</v>
      </c>
      <c r="D10" s="6">
        <v>43650</v>
      </c>
      <c r="E10" s="12"/>
    </row>
    <row r="11" spans="1:8" x14ac:dyDescent="0.25">
      <c r="A11" s="3">
        <v>10</v>
      </c>
      <c r="B11" s="4" t="s">
        <v>23</v>
      </c>
      <c r="C11" s="5" t="s">
        <v>24</v>
      </c>
      <c r="D11" s="6">
        <v>43839</v>
      </c>
      <c r="E11" s="12"/>
    </row>
    <row r="12" spans="1:8" x14ac:dyDescent="0.25">
      <c r="A12" s="3">
        <v>11</v>
      </c>
      <c r="B12" s="4" t="s">
        <v>25</v>
      </c>
      <c r="C12" s="5" t="s">
        <v>26</v>
      </c>
      <c r="D12" s="6">
        <v>43852</v>
      </c>
      <c r="E12" s="12"/>
    </row>
    <row r="13" spans="1:8" x14ac:dyDescent="0.25">
      <c r="A13" s="3">
        <v>12</v>
      </c>
      <c r="B13" s="4" t="s">
        <v>27</v>
      </c>
      <c r="C13" s="5" t="s">
        <v>28</v>
      </c>
      <c r="D13" s="6">
        <v>43873</v>
      </c>
      <c r="E13" s="12"/>
    </row>
    <row r="14" spans="1:8" x14ac:dyDescent="0.25">
      <c r="A14" s="3">
        <v>13</v>
      </c>
      <c r="B14" s="4" t="s">
        <v>29</v>
      </c>
      <c r="C14" s="4" t="s">
        <v>30</v>
      </c>
      <c r="D14" s="6">
        <v>44019</v>
      </c>
      <c r="E14" s="12"/>
    </row>
    <row r="15" spans="1:8" x14ac:dyDescent="0.25">
      <c r="A15" s="3">
        <v>14</v>
      </c>
      <c r="B15" s="4" t="s">
        <v>31</v>
      </c>
      <c r="C15" s="4" t="s">
        <v>32</v>
      </c>
      <c r="D15" s="6">
        <v>44081</v>
      </c>
      <c r="E15" s="12"/>
    </row>
    <row r="16" spans="1:8" x14ac:dyDescent="0.25">
      <c r="A16" s="3">
        <v>15</v>
      </c>
      <c r="B16" s="4" t="s">
        <v>33</v>
      </c>
      <c r="C16" s="4" t="s">
        <v>34</v>
      </c>
      <c r="D16" s="6">
        <v>44183</v>
      </c>
      <c r="E16" s="12"/>
    </row>
    <row r="17" spans="1:5" x14ac:dyDescent="0.25">
      <c r="A17" s="3">
        <v>16</v>
      </c>
      <c r="B17" s="4" t="s">
        <v>35</v>
      </c>
      <c r="C17" s="4" t="s">
        <v>36</v>
      </c>
      <c r="D17" s="6">
        <v>44200</v>
      </c>
      <c r="E17" s="12"/>
    </row>
    <row r="18" spans="1:5" x14ac:dyDescent="0.25">
      <c r="A18" s="3">
        <v>17</v>
      </c>
      <c r="B18" s="4" t="s">
        <v>37</v>
      </c>
      <c r="C18" s="4" t="s">
        <v>38</v>
      </c>
      <c r="D18" s="6">
        <v>44298</v>
      </c>
      <c r="E18" s="12"/>
    </row>
    <row r="19" spans="1:5" x14ac:dyDescent="0.25">
      <c r="A19" s="3">
        <v>18</v>
      </c>
      <c r="B19" s="4" t="s">
        <v>39</v>
      </c>
      <c r="C19" s="4" t="s">
        <v>40</v>
      </c>
      <c r="D19" s="6">
        <v>44385</v>
      </c>
      <c r="E19" s="12"/>
    </row>
    <row r="20" spans="1:5" x14ac:dyDescent="0.25">
      <c r="A20" s="3">
        <v>19</v>
      </c>
      <c r="B20" s="4" t="s">
        <v>41</v>
      </c>
      <c r="C20" s="4" t="s">
        <v>42</v>
      </c>
      <c r="D20" s="6">
        <v>44536</v>
      </c>
      <c r="E20" s="12"/>
    </row>
    <row r="21" spans="1:5" x14ac:dyDescent="0.25">
      <c r="A21" s="3">
        <v>20</v>
      </c>
      <c r="B21" s="4" t="s">
        <v>43</v>
      </c>
      <c r="C21" s="4" t="s">
        <v>44</v>
      </c>
      <c r="D21" s="6">
        <v>44536</v>
      </c>
      <c r="E21" s="12"/>
    </row>
    <row r="22" spans="1:5" x14ac:dyDescent="0.25">
      <c r="A22" s="3">
        <v>21</v>
      </c>
      <c r="B22" s="4" t="s">
        <v>45</v>
      </c>
      <c r="C22" s="4" t="s">
        <v>46</v>
      </c>
      <c r="D22" s="6">
        <v>44536</v>
      </c>
      <c r="E22" s="12"/>
    </row>
    <row r="23" spans="1:5" x14ac:dyDescent="0.25">
      <c r="A23" s="3">
        <v>22</v>
      </c>
      <c r="B23" s="4" t="s">
        <v>47</v>
      </c>
      <c r="C23" s="5" t="s">
        <v>48</v>
      </c>
      <c r="D23" s="6">
        <v>43483</v>
      </c>
      <c r="E23" s="12"/>
    </row>
    <row r="24" spans="1:5" x14ac:dyDescent="0.25">
      <c r="A24" s="3">
        <v>23</v>
      </c>
      <c r="B24" s="4" t="s">
        <v>49</v>
      </c>
      <c r="C24" s="5" t="s">
        <v>50</v>
      </c>
      <c r="D24" s="6">
        <v>43627</v>
      </c>
      <c r="E24" s="12"/>
    </row>
    <row r="25" spans="1:5" x14ac:dyDescent="0.25">
      <c r="A25" s="3">
        <v>24</v>
      </c>
      <c r="B25" s="4" t="s">
        <v>51</v>
      </c>
      <c r="C25" s="5" t="s">
        <v>52</v>
      </c>
      <c r="D25" s="6">
        <v>43633</v>
      </c>
      <c r="E25" s="12"/>
    </row>
    <row r="26" spans="1:5" x14ac:dyDescent="0.25">
      <c r="A26" s="3">
        <v>26</v>
      </c>
      <c r="B26" s="4" t="s">
        <v>53</v>
      </c>
      <c r="C26" s="5" t="s">
        <v>54</v>
      </c>
      <c r="D26" s="6">
        <v>43654</v>
      </c>
      <c r="E26" s="12"/>
    </row>
    <row r="27" spans="1:5" x14ac:dyDescent="0.25">
      <c r="A27" s="3">
        <v>27</v>
      </c>
      <c r="B27" s="4" t="s">
        <v>55</v>
      </c>
      <c r="C27" s="5" t="s">
        <v>56</v>
      </c>
      <c r="D27" s="6">
        <v>43817</v>
      </c>
      <c r="E27" s="12"/>
    </row>
    <row r="28" spans="1:5" x14ac:dyDescent="0.25">
      <c r="A28" s="3">
        <v>28</v>
      </c>
      <c r="B28" s="4" t="s">
        <v>57</v>
      </c>
      <c r="C28" s="4" t="s">
        <v>58</v>
      </c>
      <c r="D28" s="6">
        <v>43929</v>
      </c>
      <c r="E28" s="12"/>
    </row>
    <row r="29" spans="1:5" x14ac:dyDescent="0.25">
      <c r="A29" s="3">
        <v>29</v>
      </c>
      <c r="B29" s="4" t="s">
        <v>59</v>
      </c>
      <c r="C29" s="4" t="s">
        <v>60</v>
      </c>
      <c r="D29" s="6">
        <v>43930</v>
      </c>
      <c r="E29" s="12"/>
    </row>
    <row r="30" spans="1:5" x14ac:dyDescent="0.25">
      <c r="A30" s="3">
        <v>30</v>
      </c>
      <c r="B30" s="4" t="s">
        <v>61</v>
      </c>
      <c r="C30" s="4" t="s">
        <v>62</v>
      </c>
      <c r="D30" s="6">
        <v>43930</v>
      </c>
      <c r="E30" s="12"/>
    </row>
    <row r="31" spans="1:5" x14ac:dyDescent="0.25">
      <c r="A31" s="3">
        <v>31</v>
      </c>
      <c r="B31" s="4" t="s">
        <v>63</v>
      </c>
      <c r="C31" s="4" t="s">
        <v>64</v>
      </c>
      <c r="D31" s="6">
        <v>44081</v>
      </c>
      <c r="E31" s="12"/>
    </row>
    <row r="32" spans="1:5" x14ac:dyDescent="0.25">
      <c r="A32" s="3">
        <v>32</v>
      </c>
      <c r="B32" s="4" t="s">
        <v>65</v>
      </c>
      <c r="C32" s="4" t="s">
        <v>66</v>
      </c>
      <c r="D32" s="6">
        <v>44355</v>
      </c>
      <c r="E32" s="12"/>
    </row>
    <row r="33" spans="1:5" x14ac:dyDescent="0.25">
      <c r="A33" s="3">
        <v>33</v>
      </c>
      <c r="B33" s="4" t="s">
        <v>67</v>
      </c>
      <c r="C33" s="4" t="s">
        <v>68</v>
      </c>
      <c r="D33" s="6">
        <v>44525</v>
      </c>
      <c r="E33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workbookViewId="0">
      <selection activeCell="D1" sqref="D1:D1048576"/>
    </sheetView>
  </sheetViews>
  <sheetFormatPr defaultRowHeight="15" x14ac:dyDescent="0.25"/>
  <cols>
    <col min="1" max="1" width="10.85546875" style="19" customWidth="1"/>
    <col min="2" max="3" width="25" style="29" customWidth="1"/>
    <col min="4" max="4" width="25" style="10" customWidth="1"/>
    <col min="7" max="7" width="9" style="14" customWidth="1"/>
  </cols>
  <sheetData>
    <row r="1" spans="1:4" ht="30" x14ac:dyDescent="0.25">
      <c r="A1" s="1" t="s">
        <v>1</v>
      </c>
      <c r="B1" s="9" t="s">
        <v>69</v>
      </c>
      <c r="C1" s="9" t="s">
        <v>77</v>
      </c>
      <c r="D1" s="31" t="s">
        <v>79</v>
      </c>
    </row>
    <row r="2" spans="1:4" x14ac:dyDescent="0.25">
      <c r="A2" s="26" t="s">
        <v>4</v>
      </c>
      <c r="B2" s="27">
        <v>3053102140</v>
      </c>
      <c r="C2" s="28">
        <v>3508804164</v>
      </c>
      <c r="D2" s="12">
        <f t="shared" ref="D2:D33" si="0">B2-C2</f>
        <v>-455702024</v>
      </c>
    </row>
    <row r="3" spans="1:4" x14ac:dyDescent="0.25">
      <c r="A3" s="26" t="s">
        <v>6</v>
      </c>
      <c r="B3" s="12">
        <v>1404429509</v>
      </c>
      <c r="C3" s="28">
        <v>-982315309</v>
      </c>
      <c r="D3" s="12">
        <f t="shared" si="0"/>
        <v>2386744818</v>
      </c>
    </row>
    <row r="4" spans="1:4" x14ac:dyDescent="0.25">
      <c r="A4" s="26" t="s">
        <v>8</v>
      </c>
      <c r="B4" s="12">
        <v>1698389428</v>
      </c>
      <c r="C4" s="28">
        <v>1877366172</v>
      </c>
      <c r="D4" s="12">
        <f t="shared" si="0"/>
        <v>-178976744</v>
      </c>
    </row>
    <row r="5" spans="1:4" x14ac:dyDescent="0.25">
      <c r="A5" s="26" t="s">
        <v>10</v>
      </c>
      <c r="B5" s="12">
        <v>5557865489</v>
      </c>
      <c r="C5" s="28">
        <v>7032802815</v>
      </c>
      <c r="D5" s="12">
        <f t="shared" si="0"/>
        <v>-1474937326</v>
      </c>
    </row>
    <row r="6" spans="1:4" x14ac:dyDescent="0.25">
      <c r="A6" s="26" t="s">
        <v>12</v>
      </c>
      <c r="B6" s="12">
        <v>28366677625</v>
      </c>
      <c r="C6" s="28">
        <v>150804350889</v>
      </c>
      <c r="D6" s="12">
        <f t="shared" si="0"/>
        <v>-122437673264</v>
      </c>
    </row>
    <row r="7" spans="1:4" x14ac:dyDescent="0.25">
      <c r="A7" s="26" t="s">
        <v>15</v>
      </c>
      <c r="B7" s="12">
        <v>8890182504</v>
      </c>
      <c r="C7" s="28">
        <v>-8533717507</v>
      </c>
      <c r="D7" s="12">
        <f t="shared" si="0"/>
        <v>17423900011</v>
      </c>
    </row>
    <row r="8" spans="1:4" x14ac:dyDescent="0.25">
      <c r="A8" s="26" t="s">
        <v>17</v>
      </c>
      <c r="B8" s="12">
        <v>40466000000</v>
      </c>
      <c r="C8" s="28">
        <v>157090000000</v>
      </c>
      <c r="D8" s="12">
        <f t="shared" si="0"/>
        <v>-116624000000</v>
      </c>
    </row>
    <row r="9" spans="1:4" x14ac:dyDescent="0.25">
      <c r="A9" s="26" t="s">
        <v>19</v>
      </c>
      <c r="B9" s="12">
        <v>13412535777</v>
      </c>
      <c r="C9" s="28">
        <v>-9790278631</v>
      </c>
      <c r="D9" s="12">
        <f t="shared" si="0"/>
        <v>23202814408</v>
      </c>
    </row>
    <row r="10" spans="1:4" x14ac:dyDescent="0.25">
      <c r="A10" s="26" t="s">
        <v>21</v>
      </c>
      <c r="B10" s="12">
        <v>11723687295</v>
      </c>
      <c r="C10" s="28">
        <v>15065144293</v>
      </c>
      <c r="D10" s="12">
        <f t="shared" si="0"/>
        <v>-3341456998</v>
      </c>
    </row>
    <row r="11" spans="1:4" x14ac:dyDescent="0.25">
      <c r="A11" s="26" t="s">
        <v>23</v>
      </c>
      <c r="B11" s="12">
        <v>56466000000</v>
      </c>
      <c r="C11" s="28">
        <v>194960000000</v>
      </c>
      <c r="D11" s="12">
        <f t="shared" si="0"/>
        <v>-138494000000</v>
      </c>
    </row>
    <row r="12" spans="1:4" x14ac:dyDescent="0.25">
      <c r="A12" s="26" t="s">
        <v>25</v>
      </c>
      <c r="B12" s="12">
        <v>426500000000</v>
      </c>
      <c r="C12" s="28">
        <v>219045000000</v>
      </c>
      <c r="D12" s="12">
        <f t="shared" si="0"/>
        <v>207455000000</v>
      </c>
    </row>
    <row r="13" spans="1:4" x14ac:dyDescent="0.25">
      <c r="A13" s="26" t="s">
        <v>27</v>
      </c>
      <c r="B13" s="12">
        <v>8615622830</v>
      </c>
      <c r="C13" s="28">
        <v>-10396333287</v>
      </c>
      <c r="D13" s="12">
        <f t="shared" si="0"/>
        <v>19011956117</v>
      </c>
    </row>
    <row r="14" spans="1:4" x14ac:dyDescent="0.25">
      <c r="A14" s="26" t="s">
        <v>29</v>
      </c>
      <c r="B14" s="12">
        <v>-59104610191</v>
      </c>
      <c r="C14" s="28">
        <v>-55347060869</v>
      </c>
      <c r="D14" s="12">
        <f t="shared" si="0"/>
        <v>-3757549322</v>
      </c>
    </row>
    <row r="15" spans="1:4" x14ac:dyDescent="0.25">
      <c r="A15" s="26" t="s">
        <v>31</v>
      </c>
      <c r="B15" s="12">
        <v>23175478826</v>
      </c>
      <c r="C15" s="28">
        <v>11925068207</v>
      </c>
      <c r="D15" s="12">
        <f t="shared" si="0"/>
        <v>11250410619</v>
      </c>
    </row>
    <row r="16" spans="1:4" x14ac:dyDescent="0.25">
      <c r="A16" s="26" t="s">
        <v>33</v>
      </c>
      <c r="B16" s="12">
        <f>15848272*13000</f>
        <v>206027536000</v>
      </c>
      <c r="C16" s="28">
        <f>248698*13000</f>
        <v>3233074000</v>
      </c>
      <c r="D16" s="12">
        <f t="shared" si="0"/>
        <v>202794462000</v>
      </c>
    </row>
    <row r="17" spans="1:4" x14ac:dyDescent="0.25">
      <c r="A17" s="26" t="s">
        <v>35</v>
      </c>
      <c r="B17" s="12">
        <v>-209712077369</v>
      </c>
      <c r="C17" s="28">
        <v>156867221199</v>
      </c>
      <c r="D17" s="12">
        <f t="shared" si="0"/>
        <v>-366579298568</v>
      </c>
    </row>
    <row r="18" spans="1:4" x14ac:dyDescent="0.25">
      <c r="A18" s="26" t="s">
        <v>37</v>
      </c>
      <c r="B18" s="12">
        <v>436351000000</v>
      </c>
      <c r="C18" s="28">
        <v>828673000000</v>
      </c>
      <c r="D18" s="12">
        <f t="shared" si="0"/>
        <v>-392322000000</v>
      </c>
    </row>
    <row r="19" spans="1:4" x14ac:dyDescent="0.25">
      <c r="A19" s="26" t="s">
        <v>39</v>
      </c>
      <c r="B19" s="12">
        <v>14126528563</v>
      </c>
      <c r="C19" s="28">
        <v>12216243778</v>
      </c>
      <c r="D19" s="12">
        <f t="shared" si="0"/>
        <v>1910284785</v>
      </c>
    </row>
    <row r="20" spans="1:4" x14ac:dyDescent="0.25">
      <c r="A20" s="26" t="s">
        <v>41</v>
      </c>
      <c r="B20" s="12">
        <v>144848000000</v>
      </c>
      <c r="C20" s="28">
        <v>48867000000</v>
      </c>
      <c r="D20" s="12">
        <f t="shared" si="0"/>
        <v>95981000000</v>
      </c>
    </row>
    <row r="21" spans="1:4" x14ac:dyDescent="0.25">
      <c r="A21" s="26" t="s">
        <v>43</v>
      </c>
      <c r="B21" s="12">
        <v>14498690624</v>
      </c>
      <c r="C21" s="28">
        <v>13015554679</v>
      </c>
      <c r="D21" s="12">
        <f t="shared" si="0"/>
        <v>1483135945</v>
      </c>
    </row>
    <row r="22" spans="1:4" x14ac:dyDescent="0.25">
      <c r="A22" s="26" t="s">
        <v>45</v>
      </c>
      <c r="B22" s="12">
        <v>50253410157</v>
      </c>
      <c r="C22" s="28">
        <v>-20578406450</v>
      </c>
      <c r="D22" s="12">
        <f t="shared" si="0"/>
        <v>70831816607</v>
      </c>
    </row>
    <row r="23" spans="1:4" x14ac:dyDescent="0.25">
      <c r="A23" s="26" t="s">
        <v>47</v>
      </c>
      <c r="B23" s="12">
        <v>-6461045572</v>
      </c>
      <c r="C23" s="28">
        <v>34935112667</v>
      </c>
      <c r="D23" s="12">
        <f t="shared" si="0"/>
        <v>-41396158239</v>
      </c>
    </row>
    <row r="24" spans="1:4" x14ac:dyDescent="0.25">
      <c r="A24" s="26" t="s">
        <v>49</v>
      </c>
      <c r="B24" s="12">
        <v>-7440056872</v>
      </c>
      <c r="C24" s="28">
        <v>-3591710966</v>
      </c>
      <c r="D24" s="12">
        <f t="shared" si="0"/>
        <v>-3848345906</v>
      </c>
    </row>
    <row r="25" spans="1:4" x14ac:dyDescent="0.25">
      <c r="A25" s="26" t="s">
        <v>51</v>
      </c>
      <c r="B25" s="12">
        <v>-1579523958</v>
      </c>
      <c r="C25" s="28">
        <v>-5941334968</v>
      </c>
      <c r="D25" s="12">
        <f t="shared" si="0"/>
        <v>4361811010</v>
      </c>
    </row>
    <row r="26" spans="1:4" x14ac:dyDescent="0.25">
      <c r="A26" s="26" t="s">
        <v>53</v>
      </c>
      <c r="B26" s="12">
        <v>-15627000000</v>
      </c>
      <c r="C26" s="28">
        <v>968214000000</v>
      </c>
      <c r="D26" s="12">
        <f t="shared" si="0"/>
        <v>-983841000000</v>
      </c>
    </row>
    <row r="27" spans="1:4" x14ac:dyDescent="0.25">
      <c r="A27" s="26" t="s">
        <v>55</v>
      </c>
      <c r="B27" s="12">
        <v>135251253784</v>
      </c>
      <c r="C27" s="28">
        <v>303296846125</v>
      </c>
      <c r="D27" s="12">
        <f t="shared" si="0"/>
        <v>-168045592341</v>
      </c>
    </row>
    <row r="28" spans="1:4" x14ac:dyDescent="0.25">
      <c r="A28" s="26" t="s">
        <v>57</v>
      </c>
      <c r="B28" s="12">
        <v>32174037490</v>
      </c>
      <c r="C28" s="28">
        <v>-24612173667</v>
      </c>
      <c r="D28" s="12">
        <f t="shared" si="0"/>
        <v>56786211157</v>
      </c>
    </row>
    <row r="29" spans="1:4" x14ac:dyDescent="0.25">
      <c r="A29" s="26" t="s">
        <v>59</v>
      </c>
      <c r="B29" s="12">
        <v>19497101012</v>
      </c>
      <c r="C29" s="28">
        <v>9594761555</v>
      </c>
      <c r="D29" s="12">
        <f t="shared" si="0"/>
        <v>9902339457</v>
      </c>
    </row>
    <row r="30" spans="1:4" x14ac:dyDescent="0.25">
      <c r="A30" s="26" t="s">
        <v>61</v>
      </c>
      <c r="B30" s="12">
        <v>-11493340612</v>
      </c>
      <c r="C30" s="28">
        <v>24014360841</v>
      </c>
      <c r="D30" s="12">
        <f t="shared" si="0"/>
        <v>-35507701453</v>
      </c>
    </row>
    <row r="31" spans="1:4" x14ac:dyDescent="0.25">
      <c r="A31" s="26" t="s">
        <v>63</v>
      </c>
      <c r="B31" s="12">
        <v>45280480277</v>
      </c>
      <c r="C31" s="28">
        <v>9841317243</v>
      </c>
      <c r="D31" s="12">
        <f t="shared" si="0"/>
        <v>35439163034</v>
      </c>
    </row>
    <row r="32" spans="1:4" x14ac:dyDescent="0.25">
      <c r="A32" s="26" t="s">
        <v>65</v>
      </c>
      <c r="B32" s="12">
        <v>1723183949</v>
      </c>
      <c r="C32" s="28">
        <v>-2771031674</v>
      </c>
      <c r="D32" s="12">
        <f t="shared" si="0"/>
        <v>4494215623</v>
      </c>
    </row>
    <row r="33" spans="1:4" x14ac:dyDescent="0.25">
      <c r="A33" s="26" t="s">
        <v>67</v>
      </c>
      <c r="B33" s="12">
        <v>124045467436</v>
      </c>
      <c r="C33" s="28">
        <v>167083510980</v>
      </c>
      <c r="D33" s="12">
        <f t="shared" si="0"/>
        <v>-43038043544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3"/>
  <sheetViews>
    <sheetView topLeftCell="C1" workbookViewId="0">
      <selection activeCell="I1" sqref="I1:I1048576"/>
    </sheetView>
  </sheetViews>
  <sheetFormatPr defaultRowHeight="15" x14ac:dyDescent="0.25"/>
  <cols>
    <col min="1" max="1" width="10.28515625" customWidth="1"/>
    <col min="2" max="9" width="25" customWidth="1"/>
  </cols>
  <sheetData>
    <row r="1" spans="1:9" ht="30" x14ac:dyDescent="0.25">
      <c r="A1" s="1" t="s">
        <v>1</v>
      </c>
      <c r="B1" s="9" t="s">
        <v>78</v>
      </c>
      <c r="C1" s="9" t="s">
        <v>72</v>
      </c>
      <c r="D1" s="9" t="s">
        <v>73</v>
      </c>
      <c r="E1" s="9" t="s">
        <v>70</v>
      </c>
      <c r="F1" s="9" t="s">
        <v>75</v>
      </c>
      <c r="G1" s="9" t="s">
        <v>74</v>
      </c>
      <c r="H1" s="9" t="s">
        <v>71</v>
      </c>
      <c r="I1" s="11" t="s">
        <v>76</v>
      </c>
    </row>
    <row r="2" spans="1:9" x14ac:dyDescent="0.25">
      <c r="A2" s="4" t="s">
        <v>4</v>
      </c>
      <c r="B2" s="12">
        <v>22140467960</v>
      </c>
      <c r="C2" s="7">
        <v>8060080138</v>
      </c>
      <c r="D2" s="7">
        <v>19480747018</v>
      </c>
      <c r="E2" s="7">
        <v>20560401684</v>
      </c>
      <c r="F2" s="7">
        <f>D2-E2</f>
        <v>-1079654666</v>
      </c>
      <c r="G2" s="7">
        <v>7832362890</v>
      </c>
      <c r="H2" s="7">
        <v>3061816441</v>
      </c>
      <c r="I2" s="12">
        <f>G2-H2</f>
        <v>4770546449</v>
      </c>
    </row>
    <row r="3" spans="1:9" x14ac:dyDescent="0.25">
      <c r="A3" s="4" t="s">
        <v>6</v>
      </c>
      <c r="B3" s="12">
        <v>24569337949</v>
      </c>
      <c r="C3" s="7">
        <v>51170189</v>
      </c>
      <c r="D3" s="7">
        <v>7941698635</v>
      </c>
      <c r="E3" s="7">
        <v>8606799117</v>
      </c>
      <c r="F3" s="7">
        <f t="shared" ref="F3:F33" si="0">D3-E3</f>
        <v>-665100482</v>
      </c>
      <c r="G3" s="7">
        <v>17949742656</v>
      </c>
      <c r="H3" s="7">
        <v>14321904352</v>
      </c>
      <c r="I3" s="12">
        <f t="shared" ref="I3:I33" si="1">G3-H3</f>
        <v>3627838304</v>
      </c>
    </row>
    <row r="4" spans="1:9" x14ac:dyDescent="0.25">
      <c r="A4" s="4" t="s">
        <v>8</v>
      </c>
      <c r="B4" s="12">
        <v>48709378509</v>
      </c>
      <c r="C4" s="7">
        <v>305059787</v>
      </c>
      <c r="D4" s="7">
        <v>26043592632</v>
      </c>
      <c r="E4" s="7">
        <v>19545293429</v>
      </c>
      <c r="F4" s="7">
        <f t="shared" si="0"/>
        <v>6498299203</v>
      </c>
      <c r="G4" s="7">
        <v>9104376884</v>
      </c>
      <c r="H4" s="7">
        <v>5674288496</v>
      </c>
      <c r="I4" s="12">
        <f t="shared" si="1"/>
        <v>3430088388</v>
      </c>
    </row>
    <row r="5" spans="1:9" x14ac:dyDescent="0.25">
      <c r="A5" s="4" t="s">
        <v>10</v>
      </c>
      <c r="B5" s="12">
        <v>51143833530</v>
      </c>
      <c r="C5" s="7">
        <v>14303862827</v>
      </c>
      <c r="D5" s="7">
        <v>89136302099</v>
      </c>
      <c r="E5" s="7">
        <v>66472744413</v>
      </c>
      <c r="F5" s="7">
        <f t="shared" si="0"/>
        <v>22663557686</v>
      </c>
      <c r="G5" s="7">
        <v>25346581562</v>
      </c>
      <c r="H5" s="7">
        <v>18496082211</v>
      </c>
      <c r="I5" s="12">
        <f t="shared" si="1"/>
        <v>6850499351</v>
      </c>
    </row>
    <row r="6" spans="1:9" x14ac:dyDescent="0.25">
      <c r="A6" s="4" t="s">
        <v>12</v>
      </c>
      <c r="B6" s="12">
        <v>329818777786</v>
      </c>
      <c r="C6" s="8">
        <v>437788082585</v>
      </c>
      <c r="D6" s="8">
        <v>326098101893</v>
      </c>
      <c r="E6" s="8">
        <v>233565579162</v>
      </c>
      <c r="F6" s="7">
        <f t="shared" si="0"/>
        <v>92532522731</v>
      </c>
      <c r="G6" s="7">
        <v>41844818206</v>
      </c>
      <c r="H6" s="7">
        <v>31812166209</v>
      </c>
      <c r="I6" s="12">
        <f t="shared" si="1"/>
        <v>10032651997</v>
      </c>
    </row>
    <row r="7" spans="1:9" x14ac:dyDescent="0.25">
      <c r="A7" s="4" t="s">
        <v>15</v>
      </c>
      <c r="B7" s="12">
        <v>107650119166</v>
      </c>
      <c r="C7" s="7">
        <v>78322412549</v>
      </c>
      <c r="D7" s="8">
        <v>100274647532</v>
      </c>
      <c r="E7" s="7">
        <v>92885642672</v>
      </c>
      <c r="F7" s="7">
        <f t="shared" si="0"/>
        <v>7389004860</v>
      </c>
      <c r="G7" s="7">
        <v>32723495610</v>
      </c>
      <c r="H7" s="7">
        <v>21141263613</v>
      </c>
      <c r="I7" s="12">
        <f t="shared" si="1"/>
        <v>11582231997</v>
      </c>
    </row>
    <row r="8" spans="1:9" x14ac:dyDescent="0.25">
      <c r="A8" s="4" t="s">
        <v>17</v>
      </c>
      <c r="B8" s="12">
        <v>200907000000</v>
      </c>
      <c r="C8" s="8">
        <v>331772000000</v>
      </c>
      <c r="D8" s="8">
        <v>846493000000</v>
      </c>
      <c r="E8" s="8">
        <v>790072000000</v>
      </c>
      <c r="F8" s="7">
        <f t="shared" si="0"/>
        <v>56421000000</v>
      </c>
      <c r="G8" s="7">
        <v>42285000000</v>
      </c>
      <c r="H8" s="7">
        <v>33349000000</v>
      </c>
      <c r="I8" s="12">
        <f t="shared" si="1"/>
        <v>8936000000</v>
      </c>
    </row>
    <row r="9" spans="1:9" x14ac:dyDescent="0.25">
      <c r="A9" s="4" t="s">
        <v>19</v>
      </c>
      <c r="B9" s="12">
        <v>74924539221</v>
      </c>
      <c r="C9" s="7">
        <v>6978238517</v>
      </c>
      <c r="D9" s="8">
        <v>138891903705</v>
      </c>
      <c r="E9" s="8">
        <v>103492844368</v>
      </c>
      <c r="F9" s="7">
        <f t="shared" si="0"/>
        <v>35399059337</v>
      </c>
      <c r="G9" s="7">
        <v>18574674719</v>
      </c>
      <c r="H9" s="7">
        <v>18653542354</v>
      </c>
      <c r="I9" s="12">
        <f t="shared" si="1"/>
        <v>-78867635</v>
      </c>
    </row>
    <row r="10" spans="1:9" x14ac:dyDescent="0.25">
      <c r="A10" s="4" t="s">
        <v>21</v>
      </c>
      <c r="B10" s="12">
        <v>166316378290</v>
      </c>
      <c r="C10" s="7">
        <v>41506808391</v>
      </c>
      <c r="D10" s="8">
        <v>113376514168</v>
      </c>
      <c r="E10" s="7">
        <v>82016907402</v>
      </c>
      <c r="F10" s="7">
        <f t="shared" si="0"/>
        <v>31359606766</v>
      </c>
      <c r="G10" s="7">
        <v>3234568602</v>
      </c>
      <c r="H10" s="7">
        <v>2809576047</v>
      </c>
      <c r="I10" s="12">
        <f t="shared" si="1"/>
        <v>424992555</v>
      </c>
    </row>
    <row r="11" spans="1:9" x14ac:dyDescent="0.25">
      <c r="A11" s="4" t="s">
        <v>23</v>
      </c>
      <c r="B11" s="12">
        <v>1188761000000</v>
      </c>
      <c r="C11" s="8">
        <v>335034000000</v>
      </c>
      <c r="D11" s="8">
        <v>614822000000</v>
      </c>
      <c r="E11" s="8">
        <v>519611000000</v>
      </c>
      <c r="F11" s="7">
        <f t="shared" si="0"/>
        <v>95211000000</v>
      </c>
      <c r="G11" s="7">
        <v>2838000000</v>
      </c>
      <c r="H11" s="7">
        <v>34670000000</v>
      </c>
      <c r="I11" s="12">
        <f t="shared" si="1"/>
        <v>-31832000000</v>
      </c>
    </row>
    <row r="12" spans="1:9" x14ac:dyDescent="0.25">
      <c r="A12" s="4" t="s">
        <v>25</v>
      </c>
      <c r="B12" s="12">
        <v>3764327000000</v>
      </c>
      <c r="C12" s="8">
        <v>1438016000000</v>
      </c>
      <c r="D12" s="8">
        <v>5318117000000</v>
      </c>
      <c r="E12" s="8">
        <v>4813284000000</v>
      </c>
      <c r="F12" s="7">
        <f t="shared" si="0"/>
        <v>504833000000</v>
      </c>
      <c r="G12" s="8">
        <v>868824000000</v>
      </c>
      <c r="H12" s="8">
        <v>825438000000</v>
      </c>
      <c r="I12" s="12">
        <f t="shared" si="1"/>
        <v>43386000000</v>
      </c>
    </row>
    <row r="13" spans="1:9" x14ac:dyDescent="0.25">
      <c r="A13" s="4" t="s">
        <v>27</v>
      </c>
      <c r="B13" s="12">
        <v>67130993397</v>
      </c>
      <c r="C13" s="7">
        <v>18700927516</v>
      </c>
      <c r="D13" s="8">
        <v>120671262221</v>
      </c>
      <c r="E13" s="7">
        <v>70658387805</v>
      </c>
      <c r="F13" s="7">
        <f t="shared" si="0"/>
        <v>50012874416</v>
      </c>
      <c r="G13" s="7">
        <v>19386910317</v>
      </c>
      <c r="H13" s="8">
        <v>18215770828</v>
      </c>
      <c r="I13" s="12">
        <f t="shared" si="1"/>
        <v>1171139489</v>
      </c>
    </row>
    <row r="14" spans="1:9" x14ac:dyDescent="0.25">
      <c r="A14" s="4" t="s">
        <v>29</v>
      </c>
      <c r="B14" s="12">
        <v>380616226246</v>
      </c>
      <c r="C14" s="7">
        <v>50205181455</v>
      </c>
      <c r="D14" s="7">
        <v>84509033668</v>
      </c>
      <c r="E14" s="7">
        <v>29048513469</v>
      </c>
      <c r="F14" s="7">
        <f t="shared" si="0"/>
        <v>55460520199</v>
      </c>
      <c r="G14" s="7">
        <v>26573286488</v>
      </c>
      <c r="H14" s="7">
        <v>22415025146</v>
      </c>
      <c r="I14" s="12">
        <f t="shared" si="1"/>
        <v>4158261342</v>
      </c>
    </row>
    <row r="15" spans="1:9" x14ac:dyDescent="0.25">
      <c r="A15" s="4" t="s">
        <v>31</v>
      </c>
      <c r="B15" s="12">
        <v>27136806537</v>
      </c>
      <c r="C15" s="7">
        <v>4303727777</v>
      </c>
      <c r="D15" s="7">
        <v>94827496927</v>
      </c>
      <c r="E15" s="7">
        <v>87047770096</v>
      </c>
      <c r="F15" s="7">
        <f t="shared" si="0"/>
        <v>7779726831</v>
      </c>
      <c r="G15" s="7">
        <v>93150531</v>
      </c>
      <c r="H15" s="7">
        <v>38361639</v>
      </c>
      <c r="I15" s="12">
        <f t="shared" si="1"/>
        <v>54788892</v>
      </c>
    </row>
    <row r="16" spans="1:9" x14ac:dyDescent="0.25">
      <c r="A16" s="4" t="s">
        <v>33</v>
      </c>
      <c r="B16" s="12">
        <f>172020484*13000</f>
        <v>2236266292000</v>
      </c>
      <c r="C16" s="7">
        <f>185926*13000</f>
        <v>2417038000</v>
      </c>
      <c r="D16" s="7">
        <f>151099152*13000</f>
        <v>1964288976000</v>
      </c>
      <c r="E16" s="7">
        <v>126015678</v>
      </c>
      <c r="F16" s="7">
        <f t="shared" si="0"/>
        <v>1964162960322</v>
      </c>
      <c r="G16" s="7">
        <v>22919300</v>
      </c>
      <c r="H16" s="7">
        <v>18686955</v>
      </c>
      <c r="I16" s="12">
        <f t="shared" si="1"/>
        <v>4232345</v>
      </c>
    </row>
    <row r="17" spans="1:9" x14ac:dyDescent="0.25">
      <c r="A17" s="4" t="s">
        <v>35</v>
      </c>
      <c r="B17" s="12">
        <v>7190750943977</v>
      </c>
      <c r="C17" s="8">
        <v>1584056570056</v>
      </c>
      <c r="D17" s="8">
        <v>1641660994209</v>
      </c>
      <c r="E17" s="8">
        <v>1507430201824</v>
      </c>
      <c r="F17" s="7">
        <f t="shared" si="0"/>
        <v>134230792385</v>
      </c>
      <c r="G17" s="7">
        <v>57897498422</v>
      </c>
      <c r="H17" s="7">
        <v>26594446162</v>
      </c>
      <c r="I17" s="12">
        <f t="shared" si="1"/>
        <v>31303052260</v>
      </c>
    </row>
    <row r="18" spans="1:9" x14ac:dyDescent="0.25">
      <c r="A18" s="4" t="s">
        <v>37</v>
      </c>
      <c r="B18" s="12">
        <v>13154169000000</v>
      </c>
      <c r="C18" s="8">
        <v>6915482000000</v>
      </c>
      <c r="D18" s="8">
        <v>3934150000000</v>
      </c>
      <c r="E18" s="8">
        <v>3749202000000</v>
      </c>
      <c r="F18" s="7">
        <f t="shared" si="0"/>
        <v>184948000000</v>
      </c>
      <c r="G18" s="7">
        <v>68394000000</v>
      </c>
      <c r="H18" s="7">
        <v>44852000000</v>
      </c>
      <c r="I18" s="12">
        <f t="shared" si="1"/>
        <v>23542000000</v>
      </c>
    </row>
    <row r="19" spans="1:9" x14ac:dyDescent="0.25">
      <c r="A19" s="4" t="s">
        <v>39</v>
      </c>
      <c r="B19" s="12">
        <v>108406031348</v>
      </c>
      <c r="C19" s="7">
        <v>50327061777</v>
      </c>
      <c r="D19" s="7">
        <v>84134466214</v>
      </c>
      <c r="E19" s="7">
        <v>48139350904</v>
      </c>
      <c r="F19" s="7">
        <f t="shared" si="0"/>
        <v>35995115310</v>
      </c>
      <c r="G19" s="7">
        <v>17792855706</v>
      </c>
      <c r="H19" s="7">
        <v>9371775696</v>
      </c>
      <c r="I19" s="12">
        <f t="shared" si="1"/>
        <v>8421080010</v>
      </c>
    </row>
    <row r="20" spans="1:9" x14ac:dyDescent="0.25">
      <c r="A20" s="4" t="s">
        <v>41</v>
      </c>
      <c r="B20" s="12">
        <v>659675000000</v>
      </c>
      <c r="C20" s="8">
        <v>418662000000</v>
      </c>
      <c r="D20" s="8">
        <v>1390778000000</v>
      </c>
      <c r="E20" s="8">
        <v>1086948000000</v>
      </c>
      <c r="F20" s="7">
        <f t="shared" si="0"/>
        <v>303830000000</v>
      </c>
      <c r="G20" s="8">
        <v>183750000000</v>
      </c>
      <c r="H20" s="8">
        <v>146870000000</v>
      </c>
      <c r="I20" s="12">
        <f t="shared" si="1"/>
        <v>36880000000</v>
      </c>
    </row>
    <row r="21" spans="1:9" x14ac:dyDescent="0.25">
      <c r="A21" s="4" t="s">
        <v>43</v>
      </c>
      <c r="B21" s="12">
        <v>208909682636</v>
      </c>
      <c r="C21" s="7">
        <v>75474428059</v>
      </c>
      <c r="D21" s="8">
        <v>296375241677</v>
      </c>
      <c r="E21" s="8">
        <v>178453467504</v>
      </c>
      <c r="F21" s="7">
        <f t="shared" si="0"/>
        <v>117921774173</v>
      </c>
      <c r="G21" s="7">
        <v>94649878589</v>
      </c>
      <c r="H21" s="7">
        <v>44258556213</v>
      </c>
      <c r="I21" s="12">
        <f t="shared" si="1"/>
        <v>50391322376</v>
      </c>
    </row>
    <row r="22" spans="1:9" x14ac:dyDescent="0.25">
      <c r="A22" s="4" t="s">
        <v>45</v>
      </c>
      <c r="B22" s="12">
        <v>419945575843</v>
      </c>
      <c r="C22" s="8">
        <v>192258910321</v>
      </c>
      <c r="D22" s="8">
        <v>150917312877</v>
      </c>
      <c r="E22" s="7">
        <v>90036241183</v>
      </c>
      <c r="F22" s="7">
        <f t="shared" si="0"/>
        <v>60881071694</v>
      </c>
      <c r="G22" s="7">
        <v>17461277356</v>
      </c>
      <c r="H22" s="7">
        <v>10396721288</v>
      </c>
      <c r="I22" s="12">
        <f t="shared" si="1"/>
        <v>7064556068</v>
      </c>
    </row>
    <row r="23" spans="1:9" x14ac:dyDescent="0.25">
      <c r="A23" s="4" t="s">
        <v>47</v>
      </c>
      <c r="B23" s="12">
        <v>666829147263</v>
      </c>
      <c r="C23" s="8">
        <v>565009324329</v>
      </c>
      <c r="D23" s="8">
        <v>170630269813</v>
      </c>
      <c r="E23" s="8">
        <v>185065052017</v>
      </c>
      <c r="F23" s="7">
        <f t="shared" si="0"/>
        <v>-14434782204</v>
      </c>
      <c r="G23" s="7">
        <v>4972541415</v>
      </c>
      <c r="H23" s="7">
        <v>6883438439</v>
      </c>
      <c r="I23" s="12">
        <f t="shared" si="1"/>
        <v>-1910897024</v>
      </c>
    </row>
    <row r="24" spans="1:9" x14ac:dyDescent="0.25">
      <c r="A24" s="4" t="s">
        <v>49</v>
      </c>
      <c r="B24" s="12">
        <v>25410513890</v>
      </c>
      <c r="C24" s="7">
        <v>1893051111</v>
      </c>
      <c r="D24" s="7">
        <v>2482267802</v>
      </c>
      <c r="E24" s="7">
        <v>0</v>
      </c>
      <c r="F24" s="7">
        <f t="shared" si="0"/>
        <v>2482267802</v>
      </c>
      <c r="G24" s="7">
        <v>56627032</v>
      </c>
      <c r="H24" s="7">
        <v>0</v>
      </c>
      <c r="I24" s="12">
        <f t="shared" si="1"/>
        <v>56627032</v>
      </c>
    </row>
    <row r="25" spans="1:9" x14ac:dyDescent="0.25">
      <c r="A25" s="4" t="s">
        <v>51</v>
      </c>
      <c r="B25" s="12">
        <v>39409205006</v>
      </c>
      <c r="C25" s="7">
        <v>20143216961</v>
      </c>
      <c r="D25" s="7">
        <v>52502875229</v>
      </c>
      <c r="E25" s="7">
        <v>26287790179</v>
      </c>
      <c r="F25" s="7">
        <f t="shared" si="0"/>
        <v>26215085050</v>
      </c>
      <c r="G25" s="7">
        <v>19894607482</v>
      </c>
      <c r="H25" s="7">
        <v>72929107</v>
      </c>
      <c r="I25" s="12">
        <f t="shared" si="1"/>
        <v>19821678375</v>
      </c>
    </row>
    <row r="26" spans="1:9" x14ac:dyDescent="0.25">
      <c r="A26" s="4" t="s">
        <v>53</v>
      </c>
      <c r="B26" s="12">
        <v>7296820000000</v>
      </c>
      <c r="C26" s="8">
        <v>5892522000000</v>
      </c>
      <c r="D26" s="8">
        <v>3140779000000</v>
      </c>
      <c r="E26" s="8">
        <v>3000239000000</v>
      </c>
      <c r="F26" s="7">
        <f t="shared" si="0"/>
        <v>140540000000</v>
      </c>
      <c r="G26" s="8">
        <v>390620000000</v>
      </c>
      <c r="H26" s="7">
        <v>32973000000</v>
      </c>
      <c r="I26" s="12">
        <f t="shared" si="1"/>
        <v>357647000000</v>
      </c>
    </row>
    <row r="27" spans="1:9" x14ac:dyDescent="0.25">
      <c r="A27" s="4" t="s">
        <v>55</v>
      </c>
      <c r="B27" s="12">
        <v>2437001892248</v>
      </c>
      <c r="C27" s="8">
        <v>152264928039</v>
      </c>
      <c r="D27" s="8">
        <v>7004160527482</v>
      </c>
      <c r="E27" s="8">
        <v>6074751045955</v>
      </c>
      <c r="F27" s="7">
        <f t="shared" si="0"/>
        <v>929409481527</v>
      </c>
      <c r="G27" s="8">
        <v>524388753227</v>
      </c>
      <c r="H27" s="8">
        <v>498803044952</v>
      </c>
      <c r="I27" s="12">
        <f t="shared" si="1"/>
        <v>25585708275</v>
      </c>
    </row>
    <row r="28" spans="1:9" x14ac:dyDescent="0.25">
      <c r="A28" s="4" t="s">
        <v>57</v>
      </c>
      <c r="B28" s="12">
        <v>380287652573</v>
      </c>
      <c r="C28" s="8">
        <v>152488443043</v>
      </c>
      <c r="D28" s="8">
        <v>312637271441</v>
      </c>
      <c r="E28" s="8">
        <v>203475058411</v>
      </c>
      <c r="F28" s="7">
        <f t="shared" si="0"/>
        <v>109162213030</v>
      </c>
      <c r="G28" s="7">
        <v>53948276156</v>
      </c>
      <c r="H28" s="7">
        <v>53528100318</v>
      </c>
      <c r="I28" s="12">
        <f t="shared" si="1"/>
        <v>420175838</v>
      </c>
    </row>
    <row r="29" spans="1:9" x14ac:dyDescent="0.25">
      <c r="A29" s="4" t="s">
        <v>59</v>
      </c>
      <c r="B29" s="12">
        <v>152262192411</v>
      </c>
      <c r="C29" s="7">
        <v>6732152774</v>
      </c>
      <c r="D29" s="7">
        <v>45057182260</v>
      </c>
      <c r="E29" s="7">
        <v>29244797641</v>
      </c>
      <c r="F29" s="7">
        <f t="shared" si="0"/>
        <v>15812384619</v>
      </c>
      <c r="G29" s="7">
        <v>2846959386</v>
      </c>
      <c r="H29" s="7">
        <v>1696774805</v>
      </c>
      <c r="I29" s="12">
        <f t="shared" si="1"/>
        <v>1150184581</v>
      </c>
    </row>
    <row r="30" spans="1:9" x14ac:dyDescent="0.25">
      <c r="A30" s="4" t="s">
        <v>61</v>
      </c>
      <c r="B30" s="12">
        <v>157407625670</v>
      </c>
      <c r="C30" s="7">
        <v>83258572366</v>
      </c>
      <c r="D30" s="7">
        <v>846006862000</v>
      </c>
      <c r="E30" s="8">
        <v>251558617664</v>
      </c>
      <c r="F30" s="7">
        <f t="shared" si="0"/>
        <v>594448244336</v>
      </c>
      <c r="G30" s="7">
        <v>200000000</v>
      </c>
      <c r="H30" s="7">
        <v>3627962875</v>
      </c>
      <c r="I30" s="12">
        <f t="shared" si="1"/>
        <v>-3427962875</v>
      </c>
    </row>
    <row r="31" spans="1:9" x14ac:dyDescent="0.25">
      <c r="A31" s="4" t="s">
        <v>63</v>
      </c>
      <c r="B31" s="12">
        <v>358031256619</v>
      </c>
      <c r="C31" s="8">
        <v>139219999811</v>
      </c>
      <c r="D31" s="8">
        <v>619284941943</v>
      </c>
      <c r="E31" s="8">
        <v>559001384004</v>
      </c>
      <c r="F31" s="7">
        <f t="shared" si="0"/>
        <v>60283557939</v>
      </c>
      <c r="G31" s="7">
        <v>75831558709</v>
      </c>
      <c r="H31" s="7">
        <v>59312420276</v>
      </c>
      <c r="I31" s="12">
        <f t="shared" si="1"/>
        <v>16519138433</v>
      </c>
    </row>
    <row r="32" spans="1:9" x14ac:dyDescent="0.25">
      <c r="A32" s="4" t="s">
        <v>65</v>
      </c>
      <c r="B32" s="12">
        <v>59979508524</v>
      </c>
      <c r="C32" s="7">
        <v>4746153390</v>
      </c>
      <c r="D32" s="7">
        <v>47469665980</v>
      </c>
      <c r="E32" s="7">
        <v>40057259715</v>
      </c>
      <c r="F32" s="7">
        <f t="shared" si="0"/>
        <v>7412406265</v>
      </c>
      <c r="G32" s="7">
        <v>2011198672</v>
      </c>
      <c r="H32" s="7">
        <v>3840493585</v>
      </c>
      <c r="I32" s="12">
        <f t="shared" si="1"/>
        <v>-1829294913</v>
      </c>
    </row>
    <row r="33" spans="1:9" x14ac:dyDescent="0.25">
      <c r="A33" s="4" t="s">
        <v>67</v>
      </c>
      <c r="B33" s="12">
        <v>1113919425183</v>
      </c>
      <c r="C33" s="8">
        <v>142379458898</v>
      </c>
      <c r="D33" s="8">
        <v>2734732133196</v>
      </c>
      <c r="E33" s="8">
        <v>2586461630919</v>
      </c>
      <c r="F33" s="7">
        <f t="shared" si="0"/>
        <v>148270502277</v>
      </c>
      <c r="G33" s="7">
        <v>353135665</v>
      </c>
      <c r="H33" s="7">
        <v>1288134926</v>
      </c>
      <c r="I33" s="12">
        <f t="shared" si="1"/>
        <v>-934999261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topLeftCell="B1" workbookViewId="0">
      <selection activeCell="G1" sqref="G1:G1048576"/>
    </sheetView>
  </sheetViews>
  <sheetFormatPr defaultRowHeight="15" x14ac:dyDescent="0.25"/>
  <cols>
    <col min="1" max="1" width="11" style="19" customWidth="1"/>
    <col min="2" max="2" width="18.28515625" style="15" customWidth="1"/>
    <col min="3" max="3" width="18" style="18" customWidth="1"/>
    <col min="4" max="4" width="17.28515625" style="18" customWidth="1"/>
    <col min="5" max="5" width="18.28515625" style="38" customWidth="1"/>
    <col min="6" max="6" width="17" style="18" customWidth="1"/>
    <col min="7" max="11" width="18.5703125" customWidth="1"/>
  </cols>
  <sheetData>
    <row r="1" spans="1:11" s="24" customFormat="1" ht="30" x14ac:dyDescent="0.25">
      <c r="A1" s="25" t="s">
        <v>1</v>
      </c>
      <c r="B1" s="30" t="s">
        <v>79</v>
      </c>
      <c r="C1" s="16" t="s">
        <v>78</v>
      </c>
      <c r="D1" s="9" t="s">
        <v>75</v>
      </c>
      <c r="E1" s="36" t="s">
        <v>76</v>
      </c>
      <c r="F1" s="16" t="s">
        <v>72</v>
      </c>
      <c r="G1" s="13" t="s">
        <v>80</v>
      </c>
      <c r="H1" s="11" t="s">
        <v>83</v>
      </c>
      <c r="I1" s="11" t="s">
        <v>81</v>
      </c>
      <c r="J1" s="11" t="s">
        <v>82</v>
      </c>
      <c r="K1" s="34" t="s">
        <v>84</v>
      </c>
    </row>
    <row r="2" spans="1:11" x14ac:dyDescent="0.25">
      <c r="A2" s="26" t="s">
        <v>4</v>
      </c>
      <c r="B2" s="32">
        <v>-455702024</v>
      </c>
      <c r="C2" s="17">
        <v>22140467960</v>
      </c>
      <c r="D2" s="20">
        <v>-1079654666</v>
      </c>
      <c r="E2" s="37">
        <f>C2-D2</f>
        <v>23220122626</v>
      </c>
      <c r="F2" s="22">
        <v>8060080138</v>
      </c>
      <c r="G2" s="21">
        <f>B2/C2</f>
        <v>-2.0582312208725331E-2</v>
      </c>
      <c r="H2" s="21">
        <f>1/C2</f>
        <v>4.5166163687535716E-11</v>
      </c>
      <c r="I2" s="21">
        <f>D2/C2</f>
        <v>-4.8763859370567701E-2</v>
      </c>
      <c r="J2" s="21">
        <f>F2/C2</f>
        <v>0.36404289884756347</v>
      </c>
      <c r="K2">
        <f>(D2-E2)/C2</f>
        <v>-1.0975277187411354</v>
      </c>
    </row>
    <row r="3" spans="1:11" x14ac:dyDescent="0.25">
      <c r="A3" s="26" t="s">
        <v>6</v>
      </c>
      <c r="B3" s="32">
        <v>2386744818</v>
      </c>
      <c r="C3" s="17">
        <v>24569337949</v>
      </c>
      <c r="D3" s="20">
        <v>-665100482</v>
      </c>
      <c r="E3" s="37">
        <f t="shared" ref="E3:E33" si="0">C3-D3</f>
        <v>25234438431</v>
      </c>
      <c r="F3" s="22">
        <v>51170189</v>
      </c>
      <c r="G3" s="21">
        <f t="shared" ref="G3:G33" si="1">B3/C3</f>
        <v>9.7143228806340021E-2</v>
      </c>
      <c r="H3" s="21">
        <f t="shared" ref="H3:H33" si="2">1/C3</f>
        <v>4.0701137412646528E-11</v>
      </c>
      <c r="I3" s="21">
        <f t="shared" ref="I3:I33" si="3">D3/C3</f>
        <v>-2.7070346111099437E-2</v>
      </c>
      <c r="J3" s="21">
        <f t="shared" ref="J3:J33" si="4">F3/C3</f>
        <v>2.0826848939200938E-3</v>
      </c>
      <c r="K3">
        <f t="shared" ref="K3:K33" si="5">(D3-E3)/C3</f>
        <v>-1.054140692222199</v>
      </c>
    </row>
    <row r="4" spans="1:11" x14ac:dyDescent="0.25">
      <c r="A4" s="26" t="s">
        <v>8</v>
      </c>
      <c r="B4" s="32">
        <v>-178976744</v>
      </c>
      <c r="C4" s="17">
        <v>48709378509</v>
      </c>
      <c r="D4" s="20">
        <v>6498299203</v>
      </c>
      <c r="E4" s="37">
        <f t="shared" si="0"/>
        <v>42211079306</v>
      </c>
      <c r="F4" s="22">
        <v>305059787</v>
      </c>
      <c r="G4" s="21">
        <f t="shared" si="1"/>
        <v>-3.6743795441144993E-3</v>
      </c>
      <c r="H4" s="21">
        <f t="shared" si="2"/>
        <v>2.052992730784341E-11</v>
      </c>
      <c r="I4" s="21">
        <f t="shared" si="3"/>
        <v>0.13340961026220677</v>
      </c>
      <c r="J4" s="21">
        <f t="shared" si="4"/>
        <v>6.2628552516561936E-3</v>
      </c>
      <c r="K4">
        <f t="shared" si="5"/>
        <v>-0.73318077947558646</v>
      </c>
    </row>
    <row r="5" spans="1:11" x14ac:dyDescent="0.25">
      <c r="A5" s="26" t="s">
        <v>10</v>
      </c>
      <c r="B5" s="32">
        <v>-1474937326</v>
      </c>
      <c r="C5" s="17">
        <v>51143833530</v>
      </c>
      <c r="D5" s="20">
        <v>22663557686</v>
      </c>
      <c r="E5" s="37">
        <f t="shared" si="0"/>
        <v>28480275844</v>
      </c>
      <c r="F5" s="22">
        <v>14303862827</v>
      </c>
      <c r="G5" s="21">
        <f t="shared" si="1"/>
        <v>-2.8839006077532883E-2</v>
      </c>
      <c r="H5" s="21">
        <f t="shared" si="2"/>
        <v>1.9552699337905888E-11</v>
      </c>
      <c r="I5" s="21">
        <f t="shared" si="3"/>
        <v>0.44313372936164414</v>
      </c>
      <c r="J5" s="21">
        <f t="shared" si="4"/>
        <v>0.27967912922697957</v>
      </c>
      <c r="K5">
        <f t="shared" si="5"/>
        <v>-0.11373254127671176</v>
      </c>
    </row>
    <row r="6" spans="1:11" x14ac:dyDescent="0.25">
      <c r="A6" s="26" t="s">
        <v>12</v>
      </c>
      <c r="B6" s="32">
        <v>-122437673264</v>
      </c>
      <c r="C6" s="17">
        <v>329818777786</v>
      </c>
      <c r="D6" s="20">
        <v>92532522731</v>
      </c>
      <c r="E6" s="37">
        <f t="shared" si="0"/>
        <v>237286255055</v>
      </c>
      <c r="F6" s="23">
        <v>437788082585</v>
      </c>
      <c r="G6" s="21">
        <f t="shared" si="1"/>
        <v>-0.3712271147382718</v>
      </c>
      <c r="H6" s="21">
        <f t="shared" si="2"/>
        <v>3.0319680604990939E-12</v>
      </c>
      <c r="I6" s="21">
        <f t="shared" si="3"/>
        <v>0.28055565347779837</v>
      </c>
      <c r="J6" s="21">
        <f t="shared" si="4"/>
        <v>1.3273594836648595</v>
      </c>
      <c r="K6">
        <f t="shared" si="5"/>
        <v>-0.43888869304440326</v>
      </c>
    </row>
    <row r="7" spans="1:11" x14ac:dyDescent="0.25">
      <c r="A7" s="26" t="s">
        <v>15</v>
      </c>
      <c r="B7" s="32">
        <v>17423900011</v>
      </c>
      <c r="C7" s="17">
        <v>107650119166</v>
      </c>
      <c r="D7" s="20">
        <v>7389004860</v>
      </c>
      <c r="E7" s="37">
        <f t="shared" si="0"/>
        <v>100261114306</v>
      </c>
      <c r="F7" s="22">
        <v>78322412549</v>
      </c>
      <c r="G7" s="21">
        <f t="shared" si="1"/>
        <v>0.16185676472992824</v>
      </c>
      <c r="H7" s="21">
        <f t="shared" si="2"/>
        <v>9.2893533954938522E-12</v>
      </c>
      <c r="I7" s="21">
        <f t="shared" si="3"/>
        <v>6.8639077385561575E-2</v>
      </c>
      <c r="J7" s="21">
        <f t="shared" si="4"/>
        <v>0.72756456895532351</v>
      </c>
      <c r="K7">
        <f t="shared" si="5"/>
        <v>-0.86272184522887685</v>
      </c>
    </row>
    <row r="8" spans="1:11" x14ac:dyDescent="0.25">
      <c r="A8" s="26" t="s">
        <v>17</v>
      </c>
      <c r="B8" s="32">
        <v>-116624000000</v>
      </c>
      <c r="C8" s="17">
        <v>200907000000</v>
      </c>
      <c r="D8" s="20">
        <v>56421000000</v>
      </c>
      <c r="E8" s="37">
        <f t="shared" si="0"/>
        <v>144486000000</v>
      </c>
      <c r="F8" s="23">
        <v>331772000000</v>
      </c>
      <c r="G8" s="21">
        <f t="shared" si="1"/>
        <v>-0.58048748923631333</v>
      </c>
      <c r="H8" s="21">
        <f t="shared" si="2"/>
        <v>4.9774273668911483E-12</v>
      </c>
      <c r="I8" s="21">
        <f t="shared" si="3"/>
        <v>0.2808314294673655</v>
      </c>
      <c r="J8" s="21">
        <f t="shared" si="4"/>
        <v>1.6513710323682103</v>
      </c>
      <c r="K8">
        <f t="shared" si="5"/>
        <v>-0.438337141065269</v>
      </c>
    </row>
    <row r="9" spans="1:11" x14ac:dyDescent="0.25">
      <c r="A9" s="26" t="s">
        <v>19</v>
      </c>
      <c r="B9" s="32">
        <v>23202814408</v>
      </c>
      <c r="C9" s="17">
        <v>74924539221</v>
      </c>
      <c r="D9" s="20">
        <v>35399059337</v>
      </c>
      <c r="E9" s="37">
        <f t="shared" si="0"/>
        <v>39525479884</v>
      </c>
      <c r="F9" s="22">
        <v>6978238517</v>
      </c>
      <c r="G9" s="21">
        <f t="shared" si="1"/>
        <v>0.30968244381937643</v>
      </c>
      <c r="H9" s="21">
        <f t="shared" si="2"/>
        <v>1.3346762094196743E-11</v>
      </c>
      <c r="I9" s="21">
        <f t="shared" si="3"/>
        <v>0.4724628233292929</v>
      </c>
      <c r="J9" s="21">
        <f t="shared" si="4"/>
        <v>9.3136889322959299E-2</v>
      </c>
      <c r="K9">
        <f t="shared" si="5"/>
        <v>-5.5074353341414195E-2</v>
      </c>
    </row>
    <row r="10" spans="1:11" x14ac:dyDescent="0.25">
      <c r="A10" s="26" t="s">
        <v>21</v>
      </c>
      <c r="B10" s="32">
        <v>-3341456998</v>
      </c>
      <c r="C10" s="17">
        <v>166316378290</v>
      </c>
      <c r="D10" s="20">
        <v>31359606766</v>
      </c>
      <c r="E10" s="37">
        <f t="shared" si="0"/>
        <v>134956771524</v>
      </c>
      <c r="F10" s="22">
        <v>41506808391</v>
      </c>
      <c r="G10" s="21">
        <f t="shared" si="1"/>
        <v>-2.0090967782942094E-2</v>
      </c>
      <c r="H10" s="21">
        <f t="shared" si="2"/>
        <v>6.012636941001296E-12</v>
      </c>
      <c r="I10" s="21">
        <f t="shared" si="3"/>
        <v>0.1885539300965258</v>
      </c>
      <c r="J10" s="21">
        <f t="shared" si="4"/>
        <v>0.24956536943478919</v>
      </c>
      <c r="K10">
        <f t="shared" si="5"/>
        <v>-0.62289213980694846</v>
      </c>
    </row>
    <row r="11" spans="1:11" x14ac:dyDescent="0.25">
      <c r="A11" s="26" t="s">
        <v>23</v>
      </c>
      <c r="B11" s="32">
        <v>-138494000000</v>
      </c>
      <c r="C11" s="17">
        <v>1188761000000</v>
      </c>
      <c r="D11" s="20">
        <v>95211000000</v>
      </c>
      <c r="E11" s="37">
        <f t="shared" si="0"/>
        <v>1093550000000</v>
      </c>
      <c r="F11" s="23">
        <v>335034000000</v>
      </c>
      <c r="G11" s="21">
        <f t="shared" si="1"/>
        <v>-0.11650281259227044</v>
      </c>
      <c r="H11" s="21">
        <f t="shared" si="2"/>
        <v>8.4121198457890188E-13</v>
      </c>
      <c r="I11" s="21">
        <f t="shared" si="3"/>
        <v>8.009263426374183E-2</v>
      </c>
      <c r="J11" s="21">
        <f t="shared" si="4"/>
        <v>0.2818346160414078</v>
      </c>
      <c r="K11">
        <f t="shared" si="5"/>
        <v>-0.8398147314725164</v>
      </c>
    </row>
    <row r="12" spans="1:11" x14ac:dyDescent="0.25">
      <c r="A12" s="26" t="s">
        <v>25</v>
      </c>
      <c r="B12" s="32">
        <v>207455000000</v>
      </c>
      <c r="C12" s="17">
        <v>3764327000000</v>
      </c>
      <c r="D12" s="20">
        <v>504833000000</v>
      </c>
      <c r="E12" s="37">
        <f t="shared" si="0"/>
        <v>3259494000000</v>
      </c>
      <c r="F12" s="23">
        <v>1438016000000</v>
      </c>
      <c r="G12" s="21">
        <f t="shared" si="1"/>
        <v>5.5110780758419763E-2</v>
      </c>
      <c r="H12" s="21">
        <f t="shared" si="2"/>
        <v>2.6565173535667863E-13</v>
      </c>
      <c r="I12" s="21">
        <f t="shared" si="3"/>
        <v>0.13410976251531814</v>
      </c>
      <c r="J12" s="21">
        <f t="shared" si="4"/>
        <v>0.3820114458706696</v>
      </c>
      <c r="K12">
        <f t="shared" si="5"/>
        <v>-0.73178047496936371</v>
      </c>
    </row>
    <row r="13" spans="1:11" x14ac:dyDescent="0.25">
      <c r="A13" s="26" t="s">
        <v>27</v>
      </c>
      <c r="B13" s="32">
        <v>19011956117</v>
      </c>
      <c r="C13" s="17">
        <v>67130993397</v>
      </c>
      <c r="D13" s="20">
        <v>50012874416</v>
      </c>
      <c r="E13" s="37">
        <f t="shared" si="0"/>
        <v>17118118981</v>
      </c>
      <c r="F13" s="22">
        <v>18700927516</v>
      </c>
      <c r="G13" s="21">
        <f t="shared" si="1"/>
        <v>0.28320683420498316</v>
      </c>
      <c r="H13" s="21">
        <f t="shared" si="2"/>
        <v>1.4896249100414603E-11</v>
      </c>
      <c r="I13" s="21">
        <f t="shared" si="3"/>
        <v>0.7450042355284886</v>
      </c>
      <c r="J13" s="21">
        <f t="shared" si="4"/>
        <v>0.27857367468713373</v>
      </c>
      <c r="K13">
        <f t="shared" si="5"/>
        <v>0.49000847105697715</v>
      </c>
    </row>
    <row r="14" spans="1:11" x14ac:dyDescent="0.25">
      <c r="A14" s="26" t="s">
        <v>29</v>
      </c>
      <c r="B14" s="32">
        <v>-3757549322</v>
      </c>
      <c r="C14" s="17">
        <v>380616226246</v>
      </c>
      <c r="D14" s="20">
        <v>55460520199</v>
      </c>
      <c r="E14" s="37">
        <f t="shared" si="0"/>
        <v>325155706047</v>
      </c>
      <c r="F14" s="22">
        <v>50205181455</v>
      </c>
      <c r="G14" s="21">
        <f t="shared" si="1"/>
        <v>-9.8722783289102861E-3</v>
      </c>
      <c r="H14" s="21">
        <f t="shared" si="2"/>
        <v>2.6273183617602255E-12</v>
      </c>
      <c r="I14" s="21">
        <f t="shared" si="3"/>
        <v>0.14571244307160658</v>
      </c>
      <c r="J14" s="21">
        <f t="shared" si="4"/>
        <v>0.13190499509222545</v>
      </c>
      <c r="K14">
        <f t="shared" si="5"/>
        <v>-0.70857511385678684</v>
      </c>
    </row>
    <row r="15" spans="1:11" x14ac:dyDescent="0.25">
      <c r="A15" s="26" t="s">
        <v>31</v>
      </c>
      <c r="B15" s="32">
        <v>11250410619</v>
      </c>
      <c r="C15" s="17">
        <v>27136806537</v>
      </c>
      <c r="D15" s="20">
        <v>7779726831</v>
      </c>
      <c r="E15" s="37">
        <f t="shared" si="0"/>
        <v>19357079706</v>
      </c>
      <c r="F15" s="22">
        <v>4303727777</v>
      </c>
      <c r="G15" s="21">
        <f t="shared" si="1"/>
        <v>0.41458122950688742</v>
      </c>
      <c r="H15" s="21">
        <f t="shared" si="2"/>
        <v>3.6850319828036438E-11</v>
      </c>
      <c r="I15" s="21">
        <f t="shared" si="3"/>
        <v>0.28668542189710639</v>
      </c>
      <c r="J15" s="21">
        <f t="shared" si="4"/>
        <v>0.15859374503525428</v>
      </c>
      <c r="K15">
        <f t="shared" si="5"/>
        <v>-0.42662915620578717</v>
      </c>
    </row>
    <row r="16" spans="1:11" x14ac:dyDescent="0.25">
      <c r="A16" s="26" t="s">
        <v>33</v>
      </c>
      <c r="B16" s="32">
        <v>202794462000</v>
      </c>
      <c r="C16" s="17">
        <f>172020484*13000</f>
        <v>2236266292000</v>
      </c>
      <c r="D16" s="20">
        <v>1964162960322</v>
      </c>
      <c r="E16" s="37">
        <f t="shared" si="0"/>
        <v>272103331678</v>
      </c>
      <c r="F16" s="22">
        <f>185926*13000</f>
        <v>2417038000</v>
      </c>
      <c r="G16" s="21">
        <f t="shared" si="1"/>
        <v>9.068439779532303E-2</v>
      </c>
      <c r="H16" s="21">
        <f t="shared" si="2"/>
        <v>4.4717393611726451E-13</v>
      </c>
      <c r="I16" s="21">
        <f t="shared" si="3"/>
        <v>0.87832248214292719</v>
      </c>
      <c r="J16" s="21">
        <f t="shared" si="4"/>
        <v>1.0808363962050008E-3</v>
      </c>
      <c r="K16">
        <f t="shared" si="5"/>
        <v>0.75664496428585437</v>
      </c>
    </row>
    <row r="17" spans="1:11" x14ac:dyDescent="0.25">
      <c r="A17" s="26" t="s">
        <v>35</v>
      </c>
      <c r="B17" s="32">
        <v>-366579298568</v>
      </c>
      <c r="C17" s="17">
        <v>7190750943977</v>
      </c>
      <c r="D17" s="20">
        <v>134230792385</v>
      </c>
      <c r="E17" s="37">
        <f t="shared" si="0"/>
        <v>7056520151592</v>
      </c>
      <c r="F17" s="23">
        <v>1584056570056</v>
      </c>
      <c r="G17" s="21">
        <f t="shared" si="1"/>
        <v>-5.09792789965905E-2</v>
      </c>
      <c r="H17" s="21">
        <f t="shared" si="2"/>
        <v>1.3906753380710587E-13</v>
      </c>
      <c r="I17" s="21">
        <f t="shared" si="3"/>
        <v>1.8667145257955597E-2</v>
      </c>
      <c r="J17" s="21">
        <f t="shared" si="4"/>
        <v>0.22029084060863097</v>
      </c>
      <c r="K17">
        <f t="shared" si="5"/>
        <v>-0.96266570948408881</v>
      </c>
    </row>
    <row r="18" spans="1:11" x14ac:dyDescent="0.25">
      <c r="A18" s="26" t="s">
        <v>37</v>
      </c>
      <c r="B18" s="32">
        <v>-392322000000</v>
      </c>
      <c r="C18" s="17">
        <v>13154169000000</v>
      </c>
      <c r="D18" s="20">
        <v>184948000000</v>
      </c>
      <c r="E18" s="37">
        <f t="shared" si="0"/>
        <v>12969221000000</v>
      </c>
      <c r="F18" s="23">
        <v>6915482000000</v>
      </c>
      <c r="G18" s="21">
        <f t="shared" si="1"/>
        <v>-2.9824917104227563E-2</v>
      </c>
      <c r="H18" s="21">
        <f t="shared" si="2"/>
        <v>7.6021525951202242E-14</v>
      </c>
      <c r="I18" s="21">
        <f t="shared" si="3"/>
        <v>1.4060029181622951E-2</v>
      </c>
      <c r="J18" s="21">
        <f t="shared" si="4"/>
        <v>0.52572549432807192</v>
      </c>
      <c r="K18">
        <f t="shared" si="5"/>
        <v>-0.97187994163675406</v>
      </c>
    </row>
    <row r="19" spans="1:11" x14ac:dyDescent="0.25">
      <c r="A19" s="26" t="s">
        <v>39</v>
      </c>
      <c r="B19" s="32">
        <v>1910284785</v>
      </c>
      <c r="C19" s="17">
        <v>108406031348</v>
      </c>
      <c r="D19" s="20">
        <v>35995115310</v>
      </c>
      <c r="E19" s="37">
        <f t="shared" si="0"/>
        <v>72410916038</v>
      </c>
      <c r="F19" s="22">
        <v>50327061777</v>
      </c>
      <c r="G19" s="21">
        <f t="shared" si="1"/>
        <v>1.7621572907393801E-2</v>
      </c>
      <c r="H19" s="21">
        <f t="shared" si="2"/>
        <v>9.2245789977298077E-12</v>
      </c>
      <c r="I19" s="21">
        <f t="shared" si="3"/>
        <v>0.33203978470948869</v>
      </c>
      <c r="J19" s="21">
        <f t="shared" si="4"/>
        <v>0.46424595708556482</v>
      </c>
      <c r="K19">
        <f t="shared" si="5"/>
        <v>-0.33592043058102267</v>
      </c>
    </row>
    <row r="20" spans="1:11" x14ac:dyDescent="0.25">
      <c r="A20" s="26" t="s">
        <v>41</v>
      </c>
      <c r="B20" s="32">
        <v>95981000000</v>
      </c>
      <c r="C20" s="17">
        <v>659675000000</v>
      </c>
      <c r="D20" s="20">
        <v>303830000000</v>
      </c>
      <c r="E20" s="37">
        <f t="shared" si="0"/>
        <v>355845000000</v>
      </c>
      <c r="F20" s="23">
        <v>418662000000</v>
      </c>
      <c r="G20" s="21">
        <f t="shared" si="1"/>
        <v>0.14549740402470915</v>
      </c>
      <c r="H20" s="21">
        <f t="shared" si="2"/>
        <v>1.5158979800659415E-12</v>
      </c>
      <c r="I20" s="21">
        <f t="shared" si="3"/>
        <v>0.460575283283435</v>
      </c>
      <c r="J20" s="21">
        <f t="shared" si="4"/>
        <v>0.63464888013036724</v>
      </c>
      <c r="K20">
        <f t="shared" si="5"/>
        <v>-7.8849433433129945E-2</v>
      </c>
    </row>
    <row r="21" spans="1:11" x14ac:dyDescent="0.25">
      <c r="A21" s="26" t="s">
        <v>43</v>
      </c>
      <c r="B21" s="32">
        <v>1483135945</v>
      </c>
      <c r="C21" s="17">
        <v>208909682636</v>
      </c>
      <c r="D21" s="20">
        <v>117921774173</v>
      </c>
      <c r="E21" s="37">
        <f t="shared" si="0"/>
        <v>90987908463</v>
      </c>
      <c r="F21" s="22">
        <v>75474428059</v>
      </c>
      <c r="G21" s="21">
        <f t="shared" si="1"/>
        <v>7.0994121779610663E-3</v>
      </c>
      <c r="H21" s="21">
        <f t="shared" si="2"/>
        <v>4.7867575470036007E-12</v>
      </c>
      <c r="I21" s="21">
        <f t="shared" si="3"/>
        <v>0.56446294247866202</v>
      </c>
      <c r="J21" s="21">
        <f t="shared" si="4"/>
        <v>0.36127778811719852</v>
      </c>
      <c r="K21">
        <f t="shared" si="5"/>
        <v>0.12892588495732399</v>
      </c>
    </row>
    <row r="22" spans="1:11" x14ac:dyDescent="0.25">
      <c r="A22" s="26" t="s">
        <v>45</v>
      </c>
      <c r="B22" s="32">
        <v>70831816607</v>
      </c>
      <c r="C22" s="17">
        <v>419945575843</v>
      </c>
      <c r="D22" s="20">
        <v>60881071694</v>
      </c>
      <c r="E22" s="37">
        <f t="shared" si="0"/>
        <v>359064504149</v>
      </c>
      <c r="F22" s="23">
        <v>192258910321</v>
      </c>
      <c r="G22" s="21">
        <f t="shared" si="1"/>
        <v>0.16866903875534825</v>
      </c>
      <c r="H22" s="21">
        <f t="shared" si="2"/>
        <v>2.381260947904016E-12</v>
      </c>
      <c r="I22" s="21">
        <f t="shared" si="3"/>
        <v>0.14497371849146679</v>
      </c>
      <c r="J22" s="21">
        <f t="shared" si="4"/>
        <v>0.45781863503397763</v>
      </c>
      <c r="K22">
        <f t="shared" si="5"/>
        <v>-0.71005256301706643</v>
      </c>
    </row>
    <row r="23" spans="1:11" x14ac:dyDescent="0.25">
      <c r="A23" s="26" t="s">
        <v>47</v>
      </c>
      <c r="B23" s="32">
        <v>-41396158239</v>
      </c>
      <c r="C23" s="17">
        <v>666829147263</v>
      </c>
      <c r="D23" s="20">
        <v>-14434782204</v>
      </c>
      <c r="E23" s="37">
        <f t="shared" si="0"/>
        <v>681263929467</v>
      </c>
      <c r="F23" s="23">
        <v>565009324329</v>
      </c>
      <c r="G23" s="21">
        <f t="shared" si="1"/>
        <v>-6.2079107382918872E-2</v>
      </c>
      <c r="H23" s="21">
        <f t="shared" si="2"/>
        <v>1.4996345077363514E-12</v>
      </c>
      <c r="I23" s="21">
        <f t="shared" si="3"/>
        <v>-2.1646897504776986E-2</v>
      </c>
      <c r="J23" s="21">
        <f t="shared" si="4"/>
        <v>0.84730747995656841</v>
      </c>
      <c r="K23">
        <f t="shared" si="5"/>
        <v>-1.043293795009554</v>
      </c>
    </row>
    <row r="24" spans="1:11" x14ac:dyDescent="0.25">
      <c r="A24" s="26" t="s">
        <v>49</v>
      </c>
      <c r="B24" s="32">
        <v>-3848345906</v>
      </c>
      <c r="C24" s="17">
        <v>25410513890</v>
      </c>
      <c r="D24" s="20">
        <v>2482267802</v>
      </c>
      <c r="E24" s="37">
        <f t="shared" si="0"/>
        <v>22928246088</v>
      </c>
      <c r="F24" s="22">
        <v>1893051111</v>
      </c>
      <c r="G24" s="21">
        <f t="shared" si="1"/>
        <v>-0.15144699247953697</v>
      </c>
      <c r="H24" s="21">
        <f t="shared" si="2"/>
        <v>3.9353788920952832E-11</v>
      </c>
      <c r="I24" s="21">
        <f t="shared" si="3"/>
        <v>9.7686643125185532E-2</v>
      </c>
      <c r="J24" s="21">
        <f t="shared" si="4"/>
        <v>7.4498733838869249E-2</v>
      </c>
      <c r="K24">
        <f t="shared" si="5"/>
        <v>-0.80462671374962891</v>
      </c>
    </row>
    <row r="25" spans="1:11" x14ac:dyDescent="0.25">
      <c r="A25" s="26" t="s">
        <v>51</v>
      </c>
      <c r="B25" s="32">
        <v>4361811010</v>
      </c>
      <c r="C25" s="17">
        <v>39409205006</v>
      </c>
      <c r="D25" s="20">
        <v>26215085050</v>
      </c>
      <c r="E25" s="37">
        <f t="shared" si="0"/>
        <v>13194119956</v>
      </c>
      <c r="F25" s="22">
        <v>20143216961</v>
      </c>
      <c r="G25" s="21">
        <f t="shared" si="1"/>
        <v>0.11068000507333045</v>
      </c>
      <c r="H25" s="21">
        <f t="shared" si="2"/>
        <v>2.5374782359800237E-11</v>
      </c>
      <c r="I25" s="21">
        <f t="shared" si="3"/>
        <v>0.66520207768740292</v>
      </c>
      <c r="J25" s="21">
        <f t="shared" si="4"/>
        <v>0.5111297464116118</v>
      </c>
      <c r="K25">
        <f t="shared" si="5"/>
        <v>0.33040415537480583</v>
      </c>
    </row>
    <row r="26" spans="1:11" x14ac:dyDescent="0.25">
      <c r="A26" s="26" t="s">
        <v>53</v>
      </c>
      <c r="B26" s="32">
        <v>-983841000000</v>
      </c>
      <c r="C26" s="17">
        <v>7296820000000</v>
      </c>
      <c r="D26" s="20">
        <v>140540000000</v>
      </c>
      <c r="E26" s="37">
        <f t="shared" si="0"/>
        <v>7156280000000</v>
      </c>
      <c r="F26" s="23">
        <v>5892522000000</v>
      </c>
      <c r="G26" s="21">
        <f t="shared" si="1"/>
        <v>-0.13483147453274166</v>
      </c>
      <c r="H26" s="21">
        <f t="shared" si="2"/>
        <v>1.3704600086064888E-13</v>
      </c>
      <c r="I26" s="21">
        <f t="shared" si="3"/>
        <v>1.9260444960955594E-2</v>
      </c>
      <c r="J26" s="21">
        <f t="shared" si="4"/>
        <v>0.80754657508339245</v>
      </c>
      <c r="K26">
        <f t="shared" si="5"/>
        <v>-0.96147911007808884</v>
      </c>
    </row>
    <row r="27" spans="1:11" x14ac:dyDescent="0.25">
      <c r="A27" s="26" t="s">
        <v>55</v>
      </c>
      <c r="B27" s="32">
        <v>-168045592341</v>
      </c>
      <c r="C27" s="17">
        <v>2437001892248</v>
      </c>
      <c r="D27" s="20">
        <v>929409481527</v>
      </c>
      <c r="E27" s="37">
        <f t="shared" si="0"/>
        <v>1507592410721</v>
      </c>
      <c r="F27" s="23">
        <v>152264928039</v>
      </c>
      <c r="G27" s="21">
        <f t="shared" si="1"/>
        <v>-6.895587273672045E-2</v>
      </c>
      <c r="H27" s="21">
        <f t="shared" si="2"/>
        <v>4.1034026406830364E-13</v>
      </c>
      <c r="I27" s="21">
        <f t="shared" si="3"/>
        <v>0.38137413207737436</v>
      </c>
      <c r="J27" s="21">
        <f t="shared" si="4"/>
        <v>6.248043077986451E-2</v>
      </c>
      <c r="K27">
        <f t="shared" si="5"/>
        <v>-0.23725173584525128</v>
      </c>
    </row>
    <row r="28" spans="1:11" x14ac:dyDescent="0.25">
      <c r="A28" s="26" t="s">
        <v>57</v>
      </c>
      <c r="B28" s="32">
        <v>56786211157</v>
      </c>
      <c r="C28" s="17">
        <v>380287652573</v>
      </c>
      <c r="D28" s="20">
        <v>109162213030</v>
      </c>
      <c r="E28" s="37">
        <f t="shared" si="0"/>
        <v>271125439543</v>
      </c>
      <c r="F28" s="23">
        <v>152488443043</v>
      </c>
      <c r="G28" s="21">
        <f t="shared" si="1"/>
        <v>0.14932436215793077</v>
      </c>
      <c r="H28" s="21">
        <f t="shared" si="2"/>
        <v>2.629588400343974E-12</v>
      </c>
      <c r="I28" s="21">
        <f t="shared" si="3"/>
        <v>0.2870516891395658</v>
      </c>
      <c r="J28" s="21">
        <f t="shared" si="4"/>
        <v>0.40098184101238554</v>
      </c>
      <c r="K28">
        <f t="shared" si="5"/>
        <v>-0.4258966217208684</v>
      </c>
    </row>
    <row r="29" spans="1:11" x14ac:dyDescent="0.25">
      <c r="A29" s="26" t="s">
        <v>59</v>
      </c>
      <c r="B29" s="32">
        <v>9902339457</v>
      </c>
      <c r="C29" s="17">
        <v>152262192411</v>
      </c>
      <c r="D29" s="20">
        <v>15812384619</v>
      </c>
      <c r="E29" s="37">
        <f t="shared" si="0"/>
        <v>136449807792</v>
      </c>
      <c r="F29" s="22">
        <v>6732152774</v>
      </c>
      <c r="G29" s="21">
        <f t="shared" si="1"/>
        <v>6.5034788348973083E-2</v>
      </c>
      <c r="H29" s="21">
        <f t="shared" si="2"/>
        <v>6.5676185543204894E-12</v>
      </c>
      <c r="I29" s="21">
        <f t="shared" si="3"/>
        <v>0.10384971061179632</v>
      </c>
      <c r="J29" s="21">
        <f t="shared" si="4"/>
        <v>4.4214211469042551E-2</v>
      </c>
      <c r="K29">
        <f t="shared" si="5"/>
        <v>-0.79230057877640736</v>
      </c>
    </row>
    <row r="30" spans="1:11" x14ac:dyDescent="0.25">
      <c r="A30" s="26" t="s">
        <v>61</v>
      </c>
      <c r="B30" s="32">
        <v>-35507701453</v>
      </c>
      <c r="C30" s="17">
        <v>157407625670</v>
      </c>
      <c r="D30" s="20">
        <v>594448244336</v>
      </c>
      <c r="E30" s="37">
        <f t="shared" si="0"/>
        <v>-437040618666</v>
      </c>
      <c r="F30" s="22">
        <v>83258572366</v>
      </c>
      <c r="G30" s="21">
        <f t="shared" si="1"/>
        <v>-0.22557802585397449</v>
      </c>
      <c r="H30" s="21">
        <f t="shared" si="2"/>
        <v>6.3529323674347756E-12</v>
      </c>
      <c r="I30" s="21">
        <f t="shared" si="3"/>
        <v>3.7764894922069501</v>
      </c>
      <c r="J30" s="21">
        <f t="shared" si="4"/>
        <v>0.52893607925037189</v>
      </c>
      <c r="K30">
        <f t="shared" si="5"/>
        <v>6.5529789844139001</v>
      </c>
    </row>
    <row r="31" spans="1:11" x14ac:dyDescent="0.25">
      <c r="A31" s="26" t="s">
        <v>63</v>
      </c>
      <c r="B31" s="32">
        <v>35439163034</v>
      </c>
      <c r="C31" s="17">
        <v>358031256619</v>
      </c>
      <c r="D31" s="20">
        <v>60283557939</v>
      </c>
      <c r="E31" s="37">
        <f t="shared" si="0"/>
        <v>297747698680</v>
      </c>
      <c r="F31" s="23">
        <v>139219999811</v>
      </c>
      <c r="G31" s="21">
        <f t="shared" si="1"/>
        <v>9.8983433370211829E-2</v>
      </c>
      <c r="H31" s="21">
        <f t="shared" si="2"/>
        <v>2.7930522308116605E-12</v>
      </c>
      <c r="I31" s="21">
        <f t="shared" si="3"/>
        <v>0.16837512598278792</v>
      </c>
      <c r="J31" s="21">
        <f t="shared" si="4"/>
        <v>0.38884873104571249</v>
      </c>
      <c r="K31">
        <f t="shared" si="5"/>
        <v>-0.66324974803442416</v>
      </c>
    </row>
    <row r="32" spans="1:11" x14ac:dyDescent="0.25">
      <c r="A32" s="26" t="s">
        <v>65</v>
      </c>
      <c r="B32" s="32">
        <v>4494215623</v>
      </c>
      <c r="C32" s="17">
        <v>59979508524</v>
      </c>
      <c r="D32" s="20">
        <v>7412406265</v>
      </c>
      <c r="E32" s="37">
        <f t="shared" si="0"/>
        <v>52567102259</v>
      </c>
      <c r="F32" s="22">
        <v>4746153390</v>
      </c>
      <c r="G32" s="21">
        <f t="shared" si="1"/>
        <v>7.4929183876218317E-2</v>
      </c>
      <c r="H32" s="21">
        <f t="shared" si="2"/>
        <v>1.6672360687981684E-11</v>
      </c>
      <c r="I32" s="21">
        <f t="shared" si="3"/>
        <v>0.12358231081593515</v>
      </c>
      <c r="J32" s="21">
        <f t="shared" si="4"/>
        <v>7.9129581198567014E-2</v>
      </c>
      <c r="K32">
        <f t="shared" si="5"/>
        <v>-0.75283537836812964</v>
      </c>
    </row>
    <row r="33" spans="1:11" x14ac:dyDescent="0.25">
      <c r="A33" s="26" t="s">
        <v>67</v>
      </c>
      <c r="B33" s="32">
        <v>-43038043544</v>
      </c>
      <c r="C33" s="17">
        <v>1113919425183</v>
      </c>
      <c r="D33" s="20">
        <v>148270502277</v>
      </c>
      <c r="E33" s="37">
        <f t="shared" si="0"/>
        <v>965648922906</v>
      </c>
      <c r="F33" s="23">
        <v>142379458898</v>
      </c>
      <c r="G33" s="21">
        <f t="shared" si="1"/>
        <v>-3.8636585888543511E-2</v>
      </c>
      <c r="H33" s="21">
        <f t="shared" si="2"/>
        <v>8.9773100045877669E-13</v>
      </c>
      <c r="I33" s="21">
        <f t="shared" si="3"/>
        <v>0.13310702634765653</v>
      </c>
      <c r="J33" s="21">
        <f t="shared" si="4"/>
        <v>0.12781845408128081</v>
      </c>
      <c r="K33">
        <f t="shared" si="5"/>
        <v>-0.73378594730468694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86F5F-BFA2-4C33-A95F-6CCAD39EA9AD}">
  <dimension ref="A1:K33"/>
  <sheetViews>
    <sheetView zoomScaleNormal="100" workbookViewId="0">
      <selection activeCell="C20" sqref="C20"/>
    </sheetView>
  </sheetViews>
  <sheetFormatPr defaultRowHeight="15" x14ac:dyDescent="0.25"/>
  <cols>
    <col min="1" max="1" width="10.28515625" style="19" customWidth="1"/>
    <col min="2" max="3" width="18.5703125" customWidth="1"/>
    <col min="4" max="4" width="20.85546875" customWidth="1"/>
    <col min="5" max="9" width="18.5703125" customWidth="1"/>
    <col min="10" max="10" width="4.85546875" customWidth="1"/>
    <col min="11" max="11" width="19.140625" customWidth="1"/>
  </cols>
  <sheetData>
    <row r="1" spans="1:11" s="24" customFormat="1" ht="30" x14ac:dyDescent="0.25">
      <c r="A1" s="39" t="s">
        <v>1</v>
      </c>
      <c r="B1" s="24" t="s">
        <v>85</v>
      </c>
      <c r="C1" s="24" t="s">
        <v>86</v>
      </c>
      <c r="D1" s="34" t="s">
        <v>84</v>
      </c>
      <c r="E1" s="34" t="s">
        <v>91</v>
      </c>
      <c r="F1" s="24" t="s">
        <v>82</v>
      </c>
      <c r="G1" s="24" t="s">
        <v>87</v>
      </c>
      <c r="H1" s="24" t="s">
        <v>92</v>
      </c>
    </row>
    <row r="2" spans="1:11" x14ac:dyDescent="0.25">
      <c r="A2" s="26" t="s">
        <v>4</v>
      </c>
      <c r="B2" s="21">
        <v>4.5166163687535716E-11</v>
      </c>
      <c r="C2" s="21">
        <f>784382716.597*B2</f>
        <v>3.5427558171494039E-2</v>
      </c>
      <c r="D2" s="21">
        <v>-1.0975277187411354</v>
      </c>
      <c r="E2" s="21">
        <f>K3*D2</f>
        <v>3.0730776124751794E-2</v>
      </c>
      <c r="F2" s="21">
        <v>0.36404289884756347</v>
      </c>
      <c r="G2" s="21">
        <f>K4*F2</f>
        <v>-0.10630052646348853</v>
      </c>
      <c r="H2" s="21">
        <f>C2+E2+G2</f>
        <v>-4.0142192167242699E-2</v>
      </c>
      <c r="J2" s="33" t="s">
        <v>88</v>
      </c>
      <c r="K2">
        <v>784382716.597</v>
      </c>
    </row>
    <row r="3" spans="1:11" x14ac:dyDescent="0.25">
      <c r="A3" s="26" t="s">
        <v>6</v>
      </c>
      <c r="B3" s="21">
        <v>4.0701137412646528E-11</v>
      </c>
      <c r="C3" s="21">
        <f t="shared" ref="C3:C33" si="0">784382716.597*B3</f>
        <v>3.1925268732319476E-2</v>
      </c>
      <c r="D3" s="21">
        <v>-1.054140692222199</v>
      </c>
      <c r="E3" s="21">
        <f>K4*D3</f>
        <v>0.30780908212888208</v>
      </c>
      <c r="F3" s="21">
        <v>2.0826848939200938E-3</v>
      </c>
      <c r="G3" s="21">
        <f>K4*F3</f>
        <v>-6.0814398902466729E-4</v>
      </c>
      <c r="H3" s="21">
        <f t="shared" ref="H3:H33" si="1">C3+E3+G3</f>
        <v>0.33912620687217693</v>
      </c>
      <c r="J3" s="33" t="s">
        <v>89</v>
      </c>
      <c r="K3" s="35">
        <v>-2.8000000000000001E-2</v>
      </c>
    </row>
    <row r="4" spans="1:11" x14ac:dyDescent="0.25">
      <c r="A4" s="26" t="s">
        <v>8</v>
      </c>
      <c r="B4" s="21">
        <v>2.052992730784341E-11</v>
      </c>
      <c r="C4" s="21">
        <f t="shared" si="0"/>
        <v>1.6103320153265148E-2</v>
      </c>
      <c r="D4" s="21">
        <v>-0.73318077947558646</v>
      </c>
      <c r="E4" s="21">
        <f>K3*D4</f>
        <v>2.0529061825316421E-2</v>
      </c>
      <c r="F4" s="21">
        <v>6.2628552516561936E-3</v>
      </c>
      <c r="G4" s="21">
        <f>K4*F4</f>
        <v>-1.8287537334836085E-3</v>
      </c>
      <c r="H4" s="21">
        <f t="shared" si="1"/>
        <v>3.4803628245097959E-2</v>
      </c>
      <c r="J4" s="33" t="s">
        <v>90</v>
      </c>
      <c r="K4" s="35">
        <v>-0.29199999999999998</v>
      </c>
    </row>
    <row r="5" spans="1:11" x14ac:dyDescent="0.25">
      <c r="A5" s="26" t="s">
        <v>10</v>
      </c>
      <c r="B5" s="21">
        <v>1.9552699337905888E-11</v>
      </c>
      <c r="C5" s="21">
        <f t="shared" si="0"/>
        <v>1.5336799423470984E-2</v>
      </c>
      <c r="D5" s="21">
        <v>-0.11373254127671176</v>
      </c>
      <c r="E5" s="21">
        <f>K4*D5</f>
        <v>3.3209902052799833E-2</v>
      </c>
      <c r="F5" s="21">
        <v>0.27967912922697957</v>
      </c>
      <c r="G5" s="21">
        <f>K4*F5</f>
        <v>-8.1666305734278036E-2</v>
      </c>
      <c r="H5" s="21">
        <f t="shared" si="1"/>
        <v>-3.3119604258007217E-2</v>
      </c>
    </row>
    <row r="6" spans="1:11" x14ac:dyDescent="0.25">
      <c r="A6" s="26" t="s">
        <v>12</v>
      </c>
      <c r="B6" s="21">
        <v>3.0319680604990939E-12</v>
      </c>
      <c r="C6" s="21">
        <f t="shared" si="0"/>
        <v>2.3782233439296166E-3</v>
      </c>
      <c r="D6" s="21">
        <v>-0.43888869304440326</v>
      </c>
      <c r="E6" s="21">
        <f>K3*D6</f>
        <v>1.2288883405243291E-2</v>
      </c>
      <c r="F6" s="21">
        <v>1.3273594836648595</v>
      </c>
      <c r="G6" s="21">
        <f>K4*F6</f>
        <v>-0.38758896923013891</v>
      </c>
      <c r="H6" s="21">
        <f t="shared" si="1"/>
        <v>-0.37292186248096598</v>
      </c>
    </row>
    <row r="7" spans="1:11" x14ac:dyDescent="0.25">
      <c r="A7" s="26" t="s">
        <v>15</v>
      </c>
      <c r="B7" s="21">
        <v>9.2893533954938522E-12</v>
      </c>
      <c r="C7" s="21">
        <f t="shared" si="0"/>
        <v>7.2864082517870342E-3</v>
      </c>
      <c r="D7" s="21">
        <v>-0.86272184522887685</v>
      </c>
      <c r="E7" s="21">
        <f>K4*D7</f>
        <v>0.25191477880683205</v>
      </c>
      <c r="F7" s="21">
        <v>0.72756456895532351</v>
      </c>
      <c r="G7" s="21">
        <f>K4*F7</f>
        <v>-0.21244885413495446</v>
      </c>
      <c r="H7" s="21">
        <f t="shared" si="1"/>
        <v>4.6752332923664652E-2</v>
      </c>
    </row>
    <row r="8" spans="1:11" x14ac:dyDescent="0.25">
      <c r="A8" s="26" t="s">
        <v>17</v>
      </c>
      <c r="B8" s="21">
        <v>4.9774273668911483E-12</v>
      </c>
      <c r="C8" s="21">
        <f t="shared" si="0"/>
        <v>3.9042079997063314E-3</v>
      </c>
      <c r="D8" s="21">
        <v>-0.438337141065269</v>
      </c>
      <c r="E8" s="21">
        <f>K3*D8</f>
        <v>1.2273439949827531E-2</v>
      </c>
      <c r="F8" s="21">
        <v>1.6513710323682103</v>
      </c>
      <c r="G8" s="21">
        <f>K4*F8</f>
        <v>-0.48220034145151736</v>
      </c>
      <c r="H8" s="21">
        <f t="shared" si="1"/>
        <v>-0.4660226935019835</v>
      </c>
    </row>
    <row r="9" spans="1:11" x14ac:dyDescent="0.25">
      <c r="A9" s="26" t="s">
        <v>19</v>
      </c>
      <c r="B9" s="21">
        <v>1.3346762094196743E-11</v>
      </c>
      <c r="C9" s="21">
        <f t="shared" si="0"/>
        <v>1.0468969509219906E-2</v>
      </c>
      <c r="D9" s="21">
        <v>-5.5074353341414195E-2</v>
      </c>
      <c r="E9" s="21">
        <f>K4*D9</f>
        <v>1.6081711175692945E-2</v>
      </c>
      <c r="F9" s="21">
        <v>9.3136889322959299E-2</v>
      </c>
      <c r="G9" s="21">
        <f>K4*F9</f>
        <v>-2.7195971682304112E-2</v>
      </c>
      <c r="H9" s="21">
        <f t="shared" si="1"/>
        <v>-6.4529099739126308E-4</v>
      </c>
    </row>
    <row r="10" spans="1:11" x14ac:dyDescent="0.25">
      <c r="A10" s="26" t="s">
        <v>21</v>
      </c>
      <c r="B10" s="21">
        <v>6.012636941001296E-12</v>
      </c>
      <c r="C10" s="21">
        <f t="shared" si="0"/>
        <v>4.716208497694073E-3</v>
      </c>
      <c r="D10" s="21">
        <v>-0.62289213980694846</v>
      </c>
      <c r="E10" s="21">
        <f>K3*D10</f>
        <v>1.7440979914594559E-2</v>
      </c>
      <c r="F10" s="21">
        <v>0.24956536943478919</v>
      </c>
      <c r="G10" s="21">
        <f>K4*F10</f>
        <v>-7.2873087874958442E-2</v>
      </c>
      <c r="H10" s="21">
        <f t="shared" si="1"/>
        <v>-5.0715899462669814E-2</v>
      </c>
    </row>
    <row r="11" spans="1:11" x14ac:dyDescent="0.25">
      <c r="A11" s="26" t="s">
        <v>23</v>
      </c>
      <c r="B11" s="21">
        <v>8.4121198457890188E-13</v>
      </c>
      <c r="C11" s="21">
        <f t="shared" si="0"/>
        <v>6.598321416979527E-4</v>
      </c>
      <c r="D11" s="21">
        <v>-0.8398147314725164</v>
      </c>
      <c r="E11" s="21">
        <f>K3*D11</f>
        <v>2.3514812481230461E-2</v>
      </c>
      <c r="F11" s="21">
        <v>0.2818346160414078</v>
      </c>
      <c r="G11" s="21">
        <f>K4*F11</f>
        <v>-8.2295707884091074E-2</v>
      </c>
      <c r="H11" s="21">
        <f t="shared" si="1"/>
        <v>-5.8121063261162662E-2</v>
      </c>
    </row>
    <row r="12" spans="1:11" x14ac:dyDescent="0.25">
      <c r="A12" s="26" t="s">
        <v>25</v>
      </c>
      <c r="B12" s="21">
        <v>2.6565173535667863E-13</v>
      </c>
      <c r="C12" s="21">
        <f t="shared" si="0"/>
        <v>2.083726298477789E-4</v>
      </c>
      <c r="D12" s="21">
        <v>-0.73178047496936371</v>
      </c>
      <c r="E12" s="21">
        <f>K3*D12</f>
        <v>2.0489853299142186E-2</v>
      </c>
      <c r="F12" s="21">
        <v>0.3820114458706696</v>
      </c>
      <c r="G12" s="21">
        <f>K4*F12</f>
        <v>-0.11154734219423551</v>
      </c>
      <c r="H12" s="21">
        <f t="shared" si="1"/>
        <v>-9.0849116265245541E-2</v>
      </c>
    </row>
    <row r="13" spans="1:11" x14ac:dyDescent="0.25">
      <c r="A13" s="26" t="s">
        <v>27</v>
      </c>
      <c r="B13" s="21">
        <v>1.4896249100414603E-11</v>
      </c>
      <c r="C13" s="21">
        <f t="shared" si="0"/>
        <v>1.1684360336488824E-2</v>
      </c>
      <c r="D13" s="21">
        <v>0.49000847105697715</v>
      </c>
      <c r="E13" s="21">
        <f>K4*D13</f>
        <v>-0.14308247354863732</v>
      </c>
      <c r="F13" s="21">
        <v>0.27857367468713373</v>
      </c>
      <c r="G13" s="21">
        <f>K4*F13</f>
        <v>-8.1343513008643051E-2</v>
      </c>
      <c r="H13" s="21">
        <f t="shared" si="1"/>
        <v>-0.21274162622079157</v>
      </c>
    </row>
    <row r="14" spans="1:11" x14ac:dyDescent="0.25">
      <c r="A14" s="26" t="s">
        <v>29</v>
      </c>
      <c r="B14" s="21">
        <v>2.6273183617602255E-12</v>
      </c>
      <c r="C14" s="21">
        <f t="shared" si="0"/>
        <v>2.0608231139626651E-3</v>
      </c>
      <c r="D14" s="21">
        <v>-0.70857511385678684</v>
      </c>
      <c r="E14" s="21">
        <f>K3*D14</f>
        <v>1.9840103187990031E-2</v>
      </c>
      <c r="F14" s="21">
        <v>0.13190499509222545</v>
      </c>
      <c r="G14" s="21">
        <f>K4*F14</f>
        <v>-3.8516258566929827E-2</v>
      </c>
      <c r="H14" s="21">
        <f t="shared" si="1"/>
        <v>-1.6615332264977131E-2</v>
      </c>
    </row>
    <row r="15" spans="1:11" x14ac:dyDescent="0.25">
      <c r="A15" s="26" t="s">
        <v>31</v>
      </c>
      <c r="B15" s="21">
        <v>3.6850319828036438E-11</v>
      </c>
      <c r="C15" s="21">
        <f t="shared" si="0"/>
        <v>2.8904753974183517E-2</v>
      </c>
      <c r="D15" s="21">
        <v>-0.42662915620578717</v>
      </c>
      <c r="E15" s="21">
        <f>K4*D15</f>
        <v>0.12457571361208984</v>
      </c>
      <c r="F15" s="21">
        <v>0.15859374503525428</v>
      </c>
      <c r="G15" s="21">
        <f>K4*F15</f>
        <v>-4.6309373550294249E-2</v>
      </c>
      <c r="H15" s="21">
        <f t="shared" si="1"/>
        <v>0.10717109403597913</v>
      </c>
    </row>
    <row r="16" spans="1:11" x14ac:dyDescent="0.25">
      <c r="A16" s="26" t="s">
        <v>33</v>
      </c>
      <c r="B16" s="21">
        <v>4.4717393611726451E-13</v>
      </c>
      <c r="C16" s="21">
        <f t="shared" si="0"/>
        <v>3.5075550680303325E-4</v>
      </c>
      <c r="D16" s="21">
        <v>0.75664496428585437</v>
      </c>
      <c r="E16" s="21">
        <f>K3*D16</f>
        <v>-2.1186059000003924E-2</v>
      </c>
      <c r="F16" s="21">
        <v>1.0808363962050008E-3</v>
      </c>
      <c r="G16" s="21">
        <f>K4*F16</f>
        <v>-3.1560422769186025E-4</v>
      </c>
      <c r="H16" s="21">
        <f t="shared" si="1"/>
        <v>-2.1150907720892748E-2</v>
      </c>
    </row>
    <row r="17" spans="1:8" x14ac:dyDescent="0.25">
      <c r="A17" s="26" t="s">
        <v>35</v>
      </c>
      <c r="B17" s="21">
        <v>1.3906753380710587E-13</v>
      </c>
      <c r="C17" s="21">
        <f t="shared" si="0"/>
        <v>1.0908216995806284E-4</v>
      </c>
      <c r="D17" s="21">
        <v>-0.96266570948408881</v>
      </c>
      <c r="E17" s="21">
        <f>K3*D17</f>
        <v>2.6954639865554488E-2</v>
      </c>
      <c r="F17" s="21">
        <v>0.22029084060863097</v>
      </c>
      <c r="G17" s="21">
        <f>K4*F17</f>
        <v>-6.4324925457720242E-2</v>
      </c>
      <c r="H17" s="21">
        <f t="shared" si="1"/>
        <v>-3.7261203422207692E-2</v>
      </c>
    </row>
    <row r="18" spans="1:8" x14ac:dyDescent="0.25">
      <c r="A18" s="26" t="s">
        <v>37</v>
      </c>
      <c r="B18" s="21">
        <v>7.6021525951202242E-14</v>
      </c>
      <c r="C18" s="21">
        <f t="shared" si="0"/>
        <v>5.9629971045453351E-5</v>
      </c>
      <c r="D18" s="21">
        <v>-0.97187994163675406</v>
      </c>
      <c r="E18" s="21">
        <f>K4*D18</f>
        <v>0.28378894295793217</v>
      </c>
      <c r="F18" s="21">
        <v>0.52572549432807192</v>
      </c>
      <c r="G18" s="21">
        <f>K4*F18</f>
        <v>-0.153511844343797</v>
      </c>
      <c r="H18" s="21">
        <f t="shared" si="1"/>
        <v>0.13033672858518064</v>
      </c>
    </row>
    <row r="19" spans="1:8" x14ac:dyDescent="0.25">
      <c r="A19" s="26" t="s">
        <v>39</v>
      </c>
      <c r="B19" s="21">
        <v>9.2245789977298077E-12</v>
      </c>
      <c r="C19" s="21">
        <f t="shared" si="0"/>
        <v>7.2356003337029377E-3</v>
      </c>
      <c r="D19" s="21">
        <v>-0.33592043058102267</v>
      </c>
      <c r="E19" s="21">
        <f>K3*D19</f>
        <v>9.4057720562686353E-3</v>
      </c>
      <c r="F19" s="21">
        <v>0.46424595708556482</v>
      </c>
      <c r="G19" s="21">
        <f>K4*F19</f>
        <v>-0.13555981946898493</v>
      </c>
      <c r="H19" s="21">
        <f t="shared" si="1"/>
        <v>-0.11891844707901336</v>
      </c>
    </row>
    <row r="20" spans="1:8" x14ac:dyDescent="0.25">
      <c r="A20" s="26" t="s">
        <v>41</v>
      </c>
      <c r="B20" s="21">
        <v>1.5158979800659415E-12</v>
      </c>
      <c r="C20" s="21">
        <f t="shared" si="0"/>
        <v>1.1890441756880281E-3</v>
      </c>
      <c r="D20" s="21">
        <v>-7.8849433433129945E-2</v>
      </c>
      <c r="E20" s="21">
        <f>K3*D20</f>
        <v>2.2077841361276386E-3</v>
      </c>
      <c r="F20" s="21">
        <v>0.63464888013036724</v>
      </c>
      <c r="G20" s="21">
        <f>K4*F20</f>
        <v>-0.18531747299806722</v>
      </c>
      <c r="H20" s="21">
        <f t="shared" si="1"/>
        <v>-0.18192064468625155</v>
      </c>
    </row>
    <row r="21" spans="1:8" x14ac:dyDescent="0.25">
      <c r="A21" s="26" t="s">
        <v>43</v>
      </c>
      <c r="B21" s="21">
        <v>4.7867575470036007E-12</v>
      </c>
      <c r="C21" s="21">
        <f t="shared" si="0"/>
        <v>3.7546498884098761E-3</v>
      </c>
      <c r="D21" s="21">
        <v>0.12892588495732399</v>
      </c>
      <c r="E21" s="21">
        <f>K4*D21</f>
        <v>-3.7646358407538605E-2</v>
      </c>
      <c r="F21" s="21">
        <v>0.36127778811719852</v>
      </c>
      <c r="G21" s="21">
        <f>K4*F21</f>
        <v>-0.10549311413022196</v>
      </c>
      <c r="H21" s="21">
        <f t="shared" si="1"/>
        <v>-0.13938482264935068</v>
      </c>
    </row>
    <row r="22" spans="1:8" x14ac:dyDescent="0.25">
      <c r="A22" s="26" t="s">
        <v>45</v>
      </c>
      <c r="B22" s="21">
        <v>2.381260947904016E-12</v>
      </c>
      <c r="C22" s="21">
        <f t="shared" si="0"/>
        <v>1.8678199312432994E-3</v>
      </c>
      <c r="D22" s="21">
        <v>-0.71005256301706643</v>
      </c>
      <c r="E22" s="21">
        <f>K3*D22</f>
        <v>1.9881471764477861E-2</v>
      </c>
      <c r="F22" s="21">
        <v>0.45781863503397763</v>
      </c>
      <c r="G22" s="21">
        <f>K4*F22</f>
        <v>-0.13368304142992146</v>
      </c>
      <c r="H22" s="21">
        <f t="shared" si="1"/>
        <v>-0.1119337497342003</v>
      </c>
    </row>
    <row r="23" spans="1:8" x14ac:dyDescent="0.25">
      <c r="A23" s="26" t="s">
        <v>47</v>
      </c>
      <c r="B23" s="21">
        <v>1.4996345077363514E-12</v>
      </c>
      <c r="C23" s="21">
        <f t="shared" si="0"/>
        <v>1.1762873890808442E-3</v>
      </c>
      <c r="D23" s="21">
        <v>-1.043293795009554</v>
      </c>
      <c r="E23" s="21">
        <f>K4*D23</f>
        <v>0.30464178814278975</v>
      </c>
      <c r="F23" s="21">
        <v>0.84730747995656841</v>
      </c>
      <c r="G23" s="21">
        <f>K4*F23</f>
        <v>-0.24741378414731796</v>
      </c>
      <c r="H23" s="21">
        <f t="shared" si="1"/>
        <v>5.8404291384552609E-2</v>
      </c>
    </row>
    <row r="24" spans="1:8" x14ac:dyDescent="0.25">
      <c r="A24" s="26" t="s">
        <v>49</v>
      </c>
      <c r="B24" s="21">
        <v>3.9353788920952832E-11</v>
      </c>
      <c r="C24" s="21">
        <f t="shared" si="0"/>
        <v>3.0868431862201905E-2</v>
      </c>
      <c r="D24" s="21">
        <v>-0.80462671374962891</v>
      </c>
      <c r="E24" s="21">
        <f>K3*D24</f>
        <v>2.2529547984989611E-2</v>
      </c>
      <c r="F24" s="21">
        <v>7.4498733838869249E-2</v>
      </c>
      <c r="G24" s="21">
        <f>K4*F24</f>
        <v>-2.1753630280949818E-2</v>
      </c>
      <c r="H24" s="21">
        <f t="shared" si="1"/>
        <v>3.1644349566241695E-2</v>
      </c>
    </row>
    <row r="25" spans="1:8" x14ac:dyDescent="0.25">
      <c r="A25" s="26" t="s">
        <v>51</v>
      </c>
      <c r="B25" s="21">
        <v>2.5374782359800237E-11</v>
      </c>
      <c r="C25" s="21">
        <f t="shared" si="0"/>
        <v>1.9903540720437745E-2</v>
      </c>
      <c r="D25" s="21">
        <v>0.33040415537480583</v>
      </c>
      <c r="E25" s="21">
        <f>K4*D25</f>
        <v>-9.6478013369443297E-2</v>
      </c>
      <c r="F25" s="21">
        <v>0.5111297464116118</v>
      </c>
      <c r="G25" s="21">
        <f>K4*F25</f>
        <v>-0.14924988595219063</v>
      </c>
      <c r="H25" s="21">
        <f t="shared" si="1"/>
        <v>-0.22582435860119618</v>
      </c>
    </row>
    <row r="26" spans="1:8" x14ac:dyDescent="0.25">
      <c r="A26" s="26" t="s">
        <v>53</v>
      </c>
      <c r="B26" s="21">
        <v>1.3704600086064888E-13</v>
      </c>
      <c r="C26" s="21">
        <f t="shared" si="0"/>
        <v>1.0749651445383057E-4</v>
      </c>
      <c r="D26" s="21">
        <v>-0.96147911007808884</v>
      </c>
      <c r="E26" s="21">
        <f>K3*D26</f>
        <v>2.6921415082186487E-2</v>
      </c>
      <c r="F26" s="21">
        <v>0.80754657508339245</v>
      </c>
      <c r="G26" s="21">
        <f>K4*F26</f>
        <v>-0.23580359992435057</v>
      </c>
      <c r="H26" s="21">
        <f t="shared" si="1"/>
        <v>-0.20877468832771026</v>
      </c>
    </row>
    <row r="27" spans="1:8" x14ac:dyDescent="0.25">
      <c r="A27" s="26" t="s">
        <v>55</v>
      </c>
      <c r="B27" s="21">
        <v>4.1034026406830364E-13</v>
      </c>
      <c r="C27" s="21">
        <f t="shared" si="0"/>
        <v>3.2186381105902634E-4</v>
      </c>
      <c r="D27" s="21">
        <v>-0.23725173584525128</v>
      </c>
      <c r="E27" s="21">
        <f>K3*D27</f>
        <v>6.643048603667036E-3</v>
      </c>
      <c r="F27" s="21">
        <v>6.248043077986451E-2</v>
      </c>
      <c r="G27" s="21">
        <f>K4*F27</f>
        <v>-1.8244285787720436E-2</v>
      </c>
      <c r="H27" s="21">
        <f t="shared" si="1"/>
        <v>-1.1279373372994374E-2</v>
      </c>
    </row>
    <row r="28" spans="1:8" x14ac:dyDescent="0.25">
      <c r="A28" s="26" t="s">
        <v>57</v>
      </c>
      <c r="B28" s="21">
        <v>2.629588400343974E-12</v>
      </c>
      <c r="C28" s="21">
        <f t="shared" si="0"/>
        <v>2.0626036929937658E-3</v>
      </c>
      <c r="D28" s="21">
        <v>-0.4258966217208684</v>
      </c>
      <c r="E28" s="21">
        <f>K3*D28</f>
        <v>1.1925105408184315E-2</v>
      </c>
      <c r="F28" s="21">
        <v>0.40098184101238554</v>
      </c>
      <c r="G28" s="21">
        <f>K4*F28</f>
        <v>-0.11708669757561657</v>
      </c>
      <c r="H28" s="21">
        <f t="shared" si="1"/>
        <v>-0.10309898847443849</v>
      </c>
    </row>
    <row r="29" spans="1:8" x14ac:dyDescent="0.25">
      <c r="A29" s="26" t="s">
        <v>59</v>
      </c>
      <c r="B29" s="21">
        <v>6.5676185543204894E-12</v>
      </c>
      <c r="C29" s="21">
        <f t="shared" si="0"/>
        <v>5.1515264832107674E-3</v>
      </c>
      <c r="D29" s="21">
        <v>-0.79230057877640736</v>
      </c>
      <c r="E29" s="21">
        <f>K3*D29</f>
        <v>2.2184416205739407E-2</v>
      </c>
      <c r="F29" s="21">
        <v>4.4214211469042551E-2</v>
      </c>
      <c r="G29" s="21">
        <f>K4*F29</f>
        <v>-1.2910549748960424E-2</v>
      </c>
      <c r="H29" s="21">
        <f t="shared" si="1"/>
        <v>1.442539293998975E-2</v>
      </c>
    </row>
    <row r="30" spans="1:8" x14ac:dyDescent="0.25">
      <c r="A30" s="26" t="s">
        <v>61</v>
      </c>
      <c r="B30" s="21">
        <v>6.3529323674347756E-12</v>
      </c>
      <c r="C30" s="21">
        <f t="shared" si="0"/>
        <v>4.9831303487254995E-3</v>
      </c>
      <c r="D30" s="21">
        <v>6.5529789844139001</v>
      </c>
      <c r="E30" s="21">
        <f>K4*D30</f>
        <v>-1.9134698634488587</v>
      </c>
      <c r="F30" s="21">
        <v>0.52893607925037189</v>
      </c>
      <c r="G30" s="21">
        <f>K4*F30</f>
        <v>-0.15444933514110859</v>
      </c>
      <c r="H30" s="21">
        <f t="shared" si="1"/>
        <v>-2.0629360682412416</v>
      </c>
    </row>
    <row r="31" spans="1:8" x14ac:dyDescent="0.25">
      <c r="A31" s="26" t="s">
        <v>63</v>
      </c>
      <c r="B31" s="21">
        <v>2.7930522308116605E-12</v>
      </c>
      <c r="C31" s="21">
        <f t="shared" si="0"/>
        <v>2.1908218964013615E-3</v>
      </c>
      <c r="D31" s="21">
        <v>-0.66324974803442416</v>
      </c>
      <c r="E31" s="21">
        <f>K3*D31</f>
        <v>1.8570992944963876E-2</v>
      </c>
      <c r="F31" s="21">
        <v>0.38884873104571249</v>
      </c>
      <c r="G31" s="21">
        <f>K4*F31</f>
        <v>-0.11354382946534804</v>
      </c>
      <c r="H31" s="21">
        <f t="shared" si="1"/>
        <v>-9.2782014623982806E-2</v>
      </c>
    </row>
    <row r="32" spans="1:8" x14ac:dyDescent="0.25">
      <c r="A32" s="26" t="s">
        <v>65</v>
      </c>
      <c r="B32" s="21">
        <v>1.6672360687981684E-11</v>
      </c>
      <c r="C32" s="21">
        <f t="shared" si="0"/>
        <v>1.3077511568524101E-2</v>
      </c>
      <c r="D32" s="21">
        <v>-0.75283537836812964</v>
      </c>
      <c r="E32" s="21">
        <f>K4*D32</f>
        <v>0.21982793048349383</v>
      </c>
      <c r="F32" s="21">
        <v>7.9129581198567014E-2</v>
      </c>
      <c r="G32" s="21">
        <f>K4*F32</f>
        <v>-2.3105837709981567E-2</v>
      </c>
      <c r="H32" s="21">
        <f t="shared" si="1"/>
        <v>0.20979960434203637</v>
      </c>
    </row>
    <row r="33" spans="1:8" x14ac:dyDescent="0.25">
      <c r="A33" s="26" t="s">
        <v>67</v>
      </c>
      <c r="B33" s="21">
        <v>8.9773100045877669E-13</v>
      </c>
      <c r="C33" s="21">
        <f t="shared" si="0"/>
        <v>7.0416468091319797E-4</v>
      </c>
      <c r="D33" s="21">
        <v>-0.73378594730468694</v>
      </c>
      <c r="E33" s="21">
        <f>K3*D33</f>
        <v>2.0546006524531233E-2</v>
      </c>
      <c r="F33" s="21">
        <v>0.12781845408128081</v>
      </c>
      <c r="G33" s="21">
        <f>K4*F33</f>
        <v>-3.7322988591733997E-2</v>
      </c>
      <c r="H33" s="21">
        <f t="shared" si="1"/>
        <v>-1.6072817386289566E-2</v>
      </c>
    </row>
  </sheetData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C6CC5-2373-49D6-ACF4-BCB1C265235C}">
  <dimension ref="A1:D33"/>
  <sheetViews>
    <sheetView workbookViewId="0">
      <selection activeCell="D2" sqref="D2:D33"/>
    </sheetView>
  </sheetViews>
  <sheetFormatPr defaultRowHeight="15" x14ac:dyDescent="0.25"/>
  <cols>
    <col min="1" max="1" width="10.28515625" style="19" customWidth="1"/>
    <col min="2" max="2" width="18.28515625" customWidth="1"/>
    <col min="3" max="3" width="18.42578125" customWidth="1"/>
    <col min="4" max="4" width="18.28515625" customWidth="1"/>
  </cols>
  <sheetData>
    <row r="1" spans="1:4" s="24" customFormat="1" ht="30" x14ac:dyDescent="0.25">
      <c r="A1" s="25" t="s">
        <v>1</v>
      </c>
      <c r="B1" s="11" t="s">
        <v>80</v>
      </c>
      <c r="C1" s="11" t="s">
        <v>92</v>
      </c>
      <c r="D1" s="11" t="s">
        <v>93</v>
      </c>
    </row>
    <row r="2" spans="1:4" x14ac:dyDescent="0.25">
      <c r="A2" s="26" t="s">
        <v>4</v>
      </c>
      <c r="B2" s="21">
        <v>-2.0582312208725331E-2</v>
      </c>
      <c r="C2" s="21">
        <v>-4.0142192167242699E-2</v>
      </c>
      <c r="D2" s="21">
        <f>B2-C2</f>
        <v>1.9559879958517368E-2</v>
      </c>
    </row>
    <row r="3" spans="1:4" x14ac:dyDescent="0.25">
      <c r="A3" s="26" t="s">
        <v>6</v>
      </c>
      <c r="B3" s="21">
        <v>9.7143228806340021E-2</v>
      </c>
      <c r="C3" s="21">
        <v>0.33912620687217693</v>
      </c>
      <c r="D3" s="21">
        <f t="shared" ref="D3:D33" si="0">B3-C3</f>
        <v>-0.24198297806583691</v>
      </c>
    </row>
    <row r="4" spans="1:4" x14ac:dyDescent="0.25">
      <c r="A4" s="26" t="s">
        <v>8</v>
      </c>
      <c r="B4" s="21">
        <v>-3.6743795441144993E-3</v>
      </c>
      <c r="C4" s="21">
        <v>3.4803628245097959E-2</v>
      </c>
      <c r="D4" s="21">
        <f t="shared" si="0"/>
        <v>-3.8478007789212461E-2</v>
      </c>
    </row>
    <row r="5" spans="1:4" x14ac:dyDescent="0.25">
      <c r="A5" s="26" t="s">
        <v>10</v>
      </c>
      <c r="B5" s="21">
        <v>-2.8839006077532883E-2</v>
      </c>
      <c r="C5" s="21">
        <v>-3.3119604258007217E-2</v>
      </c>
      <c r="D5" s="21">
        <f t="shared" si="0"/>
        <v>4.2805981804743334E-3</v>
      </c>
    </row>
    <row r="6" spans="1:4" x14ac:dyDescent="0.25">
      <c r="A6" s="26" t="s">
        <v>12</v>
      </c>
      <c r="B6" s="21">
        <v>-0.3712271147382718</v>
      </c>
      <c r="C6" s="21">
        <v>-0.37292186248096598</v>
      </c>
      <c r="D6" s="21">
        <f t="shared" si="0"/>
        <v>1.6947477426941804E-3</v>
      </c>
    </row>
    <row r="7" spans="1:4" x14ac:dyDescent="0.25">
      <c r="A7" s="26" t="s">
        <v>15</v>
      </c>
      <c r="B7" s="21">
        <v>0.16185676472992824</v>
      </c>
      <c r="C7" s="21">
        <v>4.6752332923664652E-2</v>
      </c>
      <c r="D7" s="21">
        <f t="shared" si="0"/>
        <v>0.11510443180626359</v>
      </c>
    </row>
    <row r="8" spans="1:4" x14ac:dyDescent="0.25">
      <c r="A8" s="26" t="s">
        <v>17</v>
      </c>
      <c r="B8" s="21">
        <v>-0.58048748923631333</v>
      </c>
      <c r="C8" s="21">
        <v>-0.4660226935019835</v>
      </c>
      <c r="D8" s="21">
        <f t="shared" si="0"/>
        <v>-0.11446479573432983</v>
      </c>
    </row>
    <row r="9" spans="1:4" x14ac:dyDescent="0.25">
      <c r="A9" s="26" t="s">
        <v>19</v>
      </c>
      <c r="B9" s="21">
        <v>0.30968244381937643</v>
      </c>
      <c r="C9" s="21">
        <v>-6.4529099739126308E-4</v>
      </c>
      <c r="D9" s="21">
        <f t="shared" si="0"/>
        <v>0.31032773481676768</v>
      </c>
    </row>
    <row r="10" spans="1:4" x14ac:dyDescent="0.25">
      <c r="A10" s="26" t="s">
        <v>21</v>
      </c>
      <c r="B10" s="21">
        <v>-2.0090967782942094E-2</v>
      </c>
      <c r="C10" s="21">
        <v>-5.0715899462669814E-2</v>
      </c>
      <c r="D10" s="21">
        <f t="shared" si="0"/>
        <v>3.062493167972772E-2</v>
      </c>
    </row>
    <row r="11" spans="1:4" x14ac:dyDescent="0.25">
      <c r="A11" s="26" t="s">
        <v>23</v>
      </c>
      <c r="B11" s="21">
        <v>-0.11650281259227044</v>
      </c>
      <c r="C11" s="21">
        <v>-5.8121063261162662E-2</v>
      </c>
      <c r="D11" s="21">
        <f t="shared" si="0"/>
        <v>-5.8381749331107777E-2</v>
      </c>
    </row>
    <row r="12" spans="1:4" x14ac:dyDescent="0.25">
      <c r="A12" s="26" t="s">
        <v>25</v>
      </c>
      <c r="B12" s="21">
        <v>5.5110780758419763E-2</v>
      </c>
      <c r="C12" s="21">
        <v>-9.0849116265245541E-2</v>
      </c>
      <c r="D12" s="21">
        <f t="shared" si="0"/>
        <v>0.1459598970236653</v>
      </c>
    </row>
    <row r="13" spans="1:4" x14ac:dyDescent="0.25">
      <c r="A13" s="26" t="s">
        <v>27</v>
      </c>
      <c r="B13" s="21">
        <v>0.28320683420498316</v>
      </c>
      <c r="C13" s="21">
        <v>-0.21274162622079157</v>
      </c>
      <c r="D13" s="21">
        <f t="shared" si="0"/>
        <v>0.49594846042577473</v>
      </c>
    </row>
    <row r="14" spans="1:4" x14ac:dyDescent="0.25">
      <c r="A14" s="26" t="s">
        <v>29</v>
      </c>
      <c r="B14" s="21">
        <v>-9.8722783289102861E-3</v>
      </c>
      <c r="C14" s="21">
        <v>-1.6615332264977131E-2</v>
      </c>
      <c r="D14" s="21">
        <f t="shared" si="0"/>
        <v>6.7430539360668444E-3</v>
      </c>
    </row>
    <row r="15" spans="1:4" x14ac:dyDescent="0.25">
      <c r="A15" s="26" t="s">
        <v>31</v>
      </c>
      <c r="B15" s="21">
        <v>0.41458122950688742</v>
      </c>
      <c r="C15" s="21">
        <v>0.10717109403597913</v>
      </c>
      <c r="D15" s="21">
        <f t="shared" si="0"/>
        <v>0.30741013547090829</v>
      </c>
    </row>
    <row r="16" spans="1:4" x14ac:dyDescent="0.25">
      <c r="A16" s="26" t="s">
        <v>33</v>
      </c>
      <c r="B16" s="21">
        <v>9.068439779532303E-2</v>
      </c>
      <c r="C16" s="21">
        <v>-2.1150907720892748E-2</v>
      </c>
      <c r="D16" s="21">
        <f t="shared" si="0"/>
        <v>0.11183530551621577</v>
      </c>
    </row>
    <row r="17" spans="1:4" x14ac:dyDescent="0.25">
      <c r="A17" s="26" t="s">
        <v>35</v>
      </c>
      <c r="B17" s="21">
        <v>-5.09792789965905E-2</v>
      </c>
      <c r="C17" s="21">
        <v>-3.7261203422207692E-2</v>
      </c>
      <c r="D17" s="21">
        <f t="shared" si="0"/>
        <v>-1.3718075574382808E-2</v>
      </c>
    </row>
    <row r="18" spans="1:4" x14ac:dyDescent="0.25">
      <c r="A18" s="26" t="s">
        <v>37</v>
      </c>
      <c r="B18" s="21">
        <v>-2.9824917104227563E-2</v>
      </c>
      <c r="C18" s="21">
        <v>0.13033672858518064</v>
      </c>
      <c r="D18" s="21">
        <f t="shared" si="0"/>
        <v>-0.16016164568940822</v>
      </c>
    </row>
    <row r="19" spans="1:4" x14ac:dyDescent="0.25">
      <c r="A19" s="26" t="s">
        <v>39</v>
      </c>
      <c r="B19" s="21">
        <v>1.7621572907393801E-2</v>
      </c>
      <c r="C19" s="21">
        <v>-0.11891844707901336</v>
      </c>
      <c r="D19" s="21">
        <f t="shared" si="0"/>
        <v>0.13654001998640716</v>
      </c>
    </row>
    <row r="20" spans="1:4" x14ac:dyDescent="0.25">
      <c r="A20" s="26" t="s">
        <v>41</v>
      </c>
      <c r="B20" s="21">
        <v>0.14549740402470915</v>
      </c>
      <c r="C20" s="21">
        <v>-0.18192064468625155</v>
      </c>
      <c r="D20" s="21">
        <f t="shared" si="0"/>
        <v>0.3274180487109607</v>
      </c>
    </row>
    <row r="21" spans="1:4" x14ac:dyDescent="0.25">
      <c r="A21" s="26" t="s">
        <v>43</v>
      </c>
      <c r="B21" s="21">
        <v>7.0994121779610663E-3</v>
      </c>
      <c r="C21" s="21">
        <v>-0.13938482264935068</v>
      </c>
      <c r="D21" s="21">
        <f t="shared" si="0"/>
        <v>0.14648423482731174</v>
      </c>
    </row>
    <row r="22" spans="1:4" x14ac:dyDescent="0.25">
      <c r="A22" s="26" t="s">
        <v>45</v>
      </c>
      <c r="B22" s="21">
        <v>0.16866903875534825</v>
      </c>
      <c r="C22" s="21">
        <v>-0.1119337497342003</v>
      </c>
      <c r="D22" s="21">
        <f t="shared" si="0"/>
        <v>0.28060278848954856</v>
      </c>
    </row>
    <row r="23" spans="1:4" x14ac:dyDescent="0.25">
      <c r="A23" s="26" t="s">
        <v>47</v>
      </c>
      <c r="B23" s="21">
        <v>-6.2079107382918872E-2</v>
      </c>
      <c r="C23" s="21">
        <v>5.8404291384552609E-2</v>
      </c>
      <c r="D23" s="21">
        <f t="shared" si="0"/>
        <v>-0.12048339876747148</v>
      </c>
    </row>
    <row r="24" spans="1:4" x14ac:dyDescent="0.25">
      <c r="A24" s="26" t="s">
        <v>49</v>
      </c>
      <c r="B24" s="21">
        <v>-0.15144699247953697</v>
      </c>
      <c r="C24" s="21">
        <v>3.1644349566241695E-2</v>
      </c>
      <c r="D24" s="21">
        <f t="shared" si="0"/>
        <v>-0.18309134204577865</v>
      </c>
    </row>
    <row r="25" spans="1:4" x14ac:dyDescent="0.25">
      <c r="A25" s="26" t="s">
        <v>51</v>
      </c>
      <c r="B25" s="21">
        <v>0.11068000507333045</v>
      </c>
      <c r="C25" s="21">
        <v>-0.22582435860119618</v>
      </c>
      <c r="D25" s="21">
        <f t="shared" si="0"/>
        <v>0.33650436367452663</v>
      </c>
    </row>
    <row r="26" spans="1:4" x14ac:dyDescent="0.25">
      <c r="A26" s="26" t="s">
        <v>53</v>
      </c>
      <c r="B26" s="21">
        <v>-0.13483147453274166</v>
      </c>
      <c r="C26" s="21">
        <v>-0.20877468832771026</v>
      </c>
      <c r="D26" s="21">
        <f t="shared" si="0"/>
        <v>7.3943213794968599E-2</v>
      </c>
    </row>
    <row r="27" spans="1:4" x14ac:dyDescent="0.25">
      <c r="A27" s="26" t="s">
        <v>55</v>
      </c>
      <c r="B27" s="21">
        <v>-6.895587273672045E-2</v>
      </c>
      <c r="C27" s="21">
        <v>-1.1279373372994374E-2</v>
      </c>
      <c r="D27" s="21">
        <f t="shared" si="0"/>
        <v>-5.7676499363726076E-2</v>
      </c>
    </row>
    <row r="28" spans="1:4" x14ac:dyDescent="0.25">
      <c r="A28" s="26" t="s">
        <v>57</v>
      </c>
      <c r="B28" s="21">
        <v>0.14932436215793077</v>
      </c>
      <c r="C28" s="21">
        <v>-0.10309898847443849</v>
      </c>
      <c r="D28" s="21">
        <f t="shared" si="0"/>
        <v>0.25242335063236926</v>
      </c>
    </row>
    <row r="29" spans="1:4" x14ac:dyDescent="0.25">
      <c r="A29" s="26" t="s">
        <v>59</v>
      </c>
      <c r="B29" s="21">
        <v>6.5034788348973083E-2</v>
      </c>
      <c r="C29" s="21">
        <v>1.442539293998975E-2</v>
      </c>
      <c r="D29" s="21">
        <f t="shared" si="0"/>
        <v>5.0609395408983335E-2</v>
      </c>
    </row>
    <row r="30" spans="1:4" x14ac:dyDescent="0.25">
      <c r="A30" s="26" t="s">
        <v>61</v>
      </c>
      <c r="B30" s="21">
        <v>-0.22557802585397449</v>
      </c>
      <c r="C30" s="21">
        <v>-2.0629360682412416</v>
      </c>
      <c r="D30" s="21">
        <f t="shared" si="0"/>
        <v>1.8373580423872671</v>
      </c>
    </row>
    <row r="31" spans="1:4" x14ac:dyDescent="0.25">
      <c r="A31" s="26" t="s">
        <v>63</v>
      </c>
      <c r="B31" s="21">
        <v>9.8983433370211829E-2</v>
      </c>
      <c r="C31" s="21">
        <v>-9.2782014623982806E-2</v>
      </c>
      <c r="D31" s="21">
        <f t="shared" si="0"/>
        <v>0.19176544799419465</v>
      </c>
    </row>
    <row r="32" spans="1:4" x14ac:dyDescent="0.25">
      <c r="A32" s="26" t="s">
        <v>65</v>
      </c>
      <c r="B32" s="21">
        <v>7.4929183876218317E-2</v>
      </c>
      <c r="C32" s="21">
        <v>0.20979960434203637</v>
      </c>
      <c r="D32" s="21">
        <f t="shared" si="0"/>
        <v>-0.13487042046581804</v>
      </c>
    </row>
    <row r="33" spans="1:4" x14ac:dyDescent="0.25">
      <c r="A33" s="26" t="s">
        <v>67</v>
      </c>
      <c r="B33" s="21">
        <v>-3.8636585888543511E-2</v>
      </c>
      <c r="C33" s="21">
        <v>-1.6072817386289566E-2</v>
      </c>
      <c r="D33" s="21">
        <f t="shared" si="0"/>
        <v>-2.2563768502253945E-2</v>
      </c>
    </row>
  </sheetData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5"/>
  <sheetViews>
    <sheetView tabSelected="1" topLeftCell="A11" workbookViewId="0">
      <selection activeCell="E33" sqref="E2:E33"/>
    </sheetView>
  </sheetViews>
  <sheetFormatPr defaultRowHeight="15" x14ac:dyDescent="0.25"/>
  <cols>
    <col min="1" max="1" width="10.28515625" style="19" customWidth="1"/>
    <col min="2" max="3" width="21.42578125" style="41" customWidth="1"/>
    <col min="4" max="4" width="21.42578125" style="43" customWidth="1"/>
    <col min="5" max="5" width="21.42578125" style="38" customWidth="1"/>
    <col min="7" max="7" width="18.28515625" customWidth="1"/>
    <col min="8" max="8" width="12" customWidth="1"/>
  </cols>
  <sheetData>
    <row r="1" spans="1:5" s="24" customFormat="1" ht="30" x14ac:dyDescent="0.25">
      <c r="A1" s="25" t="s">
        <v>1</v>
      </c>
      <c r="B1" s="44" t="s">
        <v>94</v>
      </c>
      <c r="C1" s="44" t="s">
        <v>95</v>
      </c>
      <c r="D1" s="45" t="s">
        <v>96</v>
      </c>
      <c r="E1" s="36" t="s">
        <v>97</v>
      </c>
    </row>
    <row r="2" spans="1:5" x14ac:dyDescent="0.25">
      <c r="A2" s="26" t="s">
        <v>4</v>
      </c>
      <c r="B2" s="46">
        <v>3053102140</v>
      </c>
      <c r="C2" s="46">
        <v>10571033659</v>
      </c>
      <c r="D2" s="47">
        <v>7170585088</v>
      </c>
      <c r="E2" s="37">
        <f>(B2+C2)/D2</f>
        <v>1.9000033653878594</v>
      </c>
    </row>
    <row r="3" spans="1:5" x14ac:dyDescent="0.25">
      <c r="A3" s="26" t="s">
        <v>6</v>
      </c>
      <c r="B3" s="46">
        <v>1739862929</v>
      </c>
      <c r="C3" s="46">
        <v>1511154737</v>
      </c>
      <c r="D3" s="47">
        <v>29516407858</v>
      </c>
      <c r="E3" s="37">
        <f t="shared" ref="E3:E33" si="0">(B3+C3)/D3</f>
        <v>0.11014272744977191</v>
      </c>
    </row>
    <row r="4" spans="1:5" x14ac:dyDescent="0.25">
      <c r="A4" s="26" t="s">
        <v>8</v>
      </c>
      <c r="B4" s="46">
        <v>1698389428</v>
      </c>
      <c r="C4" s="46">
        <v>18046181104</v>
      </c>
      <c r="D4" s="47">
        <v>54559800146</v>
      </c>
      <c r="E4" s="37">
        <f t="shared" si="0"/>
        <v>0.36188861541215805</v>
      </c>
    </row>
    <row r="5" spans="1:5" x14ac:dyDescent="0.25">
      <c r="A5" s="26" t="s">
        <v>10</v>
      </c>
      <c r="B5" s="46">
        <v>5557865489</v>
      </c>
      <c r="C5" s="46">
        <v>14303862827</v>
      </c>
      <c r="D5" s="47">
        <v>71796822224</v>
      </c>
      <c r="E5" s="37">
        <f t="shared" si="0"/>
        <v>0.27663798620547703</v>
      </c>
    </row>
    <row r="6" spans="1:5" x14ac:dyDescent="0.25">
      <c r="A6" s="26" t="s">
        <v>12</v>
      </c>
      <c r="B6" s="46">
        <v>28366677625</v>
      </c>
      <c r="C6" s="46">
        <v>255369013136</v>
      </c>
      <c r="D6" s="47">
        <v>556613430060</v>
      </c>
      <c r="E6" s="37">
        <f t="shared" si="0"/>
        <v>0.50975358379407909</v>
      </c>
    </row>
    <row r="7" spans="1:5" x14ac:dyDescent="0.25">
      <c r="A7" s="26" t="s">
        <v>15</v>
      </c>
      <c r="B7" s="46">
        <v>3796130470</v>
      </c>
      <c r="C7" s="46">
        <v>27535262517</v>
      </c>
      <c r="D7" s="47">
        <v>126644526251</v>
      </c>
      <c r="E7" s="37">
        <f t="shared" si="0"/>
        <v>0.24739634561783994</v>
      </c>
    </row>
    <row r="8" spans="1:5" x14ac:dyDescent="0.25">
      <c r="A8" s="26" t="s">
        <v>17</v>
      </c>
      <c r="B8" s="46">
        <v>40466000000</v>
      </c>
      <c r="C8" s="46">
        <v>14330000000</v>
      </c>
      <c r="D8" s="47">
        <v>501188000000</v>
      </c>
      <c r="E8" s="37">
        <f t="shared" si="0"/>
        <v>0.10933222662952824</v>
      </c>
    </row>
    <row r="9" spans="1:5" x14ac:dyDescent="0.25">
      <c r="A9" s="26" t="s">
        <v>19</v>
      </c>
      <c r="B9" s="46">
        <v>3523087563</v>
      </c>
      <c r="C9" s="46">
        <v>6978238517</v>
      </c>
      <c r="D9" s="47">
        <v>99799403803</v>
      </c>
      <c r="E9" s="37">
        <f t="shared" si="0"/>
        <v>0.10522433681797533</v>
      </c>
    </row>
    <row r="10" spans="1:5" x14ac:dyDescent="0.25">
      <c r="A10" s="26" t="s">
        <v>21</v>
      </c>
      <c r="B10" s="46">
        <v>11732687295</v>
      </c>
      <c r="C10" s="46">
        <v>41506808391</v>
      </c>
      <c r="D10" s="47">
        <v>161111269715</v>
      </c>
      <c r="E10" s="37">
        <f t="shared" si="0"/>
        <v>0.33045171687976105</v>
      </c>
    </row>
    <row r="11" spans="1:5" x14ac:dyDescent="0.25">
      <c r="A11" s="26" t="s">
        <v>23</v>
      </c>
      <c r="B11" s="46">
        <v>56466000000</v>
      </c>
      <c r="C11" s="46">
        <v>371320000000</v>
      </c>
      <c r="D11" s="47">
        <v>1279835000000</v>
      </c>
      <c r="E11" s="37">
        <f t="shared" si="0"/>
        <v>0.33425089953001752</v>
      </c>
    </row>
    <row r="12" spans="1:5" x14ac:dyDescent="0.25">
      <c r="A12" s="26" t="s">
        <v>25</v>
      </c>
      <c r="B12" s="46">
        <v>426500000000</v>
      </c>
      <c r="C12" s="46">
        <v>-996107000000</v>
      </c>
      <c r="D12" s="47">
        <v>4213314000000</v>
      </c>
      <c r="E12" s="37">
        <f t="shared" si="0"/>
        <v>-0.1351921551538765</v>
      </c>
    </row>
    <row r="13" spans="1:5" x14ac:dyDescent="0.25">
      <c r="A13" s="26" t="s">
        <v>27</v>
      </c>
      <c r="B13" s="46">
        <v>4215596339</v>
      </c>
      <c r="C13" s="46">
        <v>16026398693</v>
      </c>
      <c r="D13" s="47">
        <v>81315831386</v>
      </c>
      <c r="E13" s="37">
        <f t="shared" si="0"/>
        <v>0.24893055493601002</v>
      </c>
    </row>
    <row r="14" spans="1:5" x14ac:dyDescent="0.25">
      <c r="A14" s="26" t="s">
        <v>29</v>
      </c>
      <c r="B14" s="46">
        <v>-58152025248</v>
      </c>
      <c r="C14" s="46">
        <v>50205181455</v>
      </c>
      <c r="D14" s="47">
        <v>830093606530</v>
      </c>
      <c r="E14" s="37">
        <f t="shared" si="0"/>
        <v>-9.5734309124723953E-3</v>
      </c>
    </row>
    <row r="15" spans="1:5" x14ac:dyDescent="0.25">
      <c r="A15" s="26" t="s">
        <v>31</v>
      </c>
      <c r="B15" s="46">
        <v>23175478826</v>
      </c>
      <c r="C15" s="46">
        <v>4303727777</v>
      </c>
      <c r="D15" s="47">
        <v>42889818792</v>
      </c>
      <c r="E15" s="37">
        <f t="shared" si="0"/>
        <v>0.64069299840748084</v>
      </c>
    </row>
    <row r="16" spans="1:5" x14ac:dyDescent="0.25">
      <c r="A16" s="26" t="s">
        <v>33</v>
      </c>
      <c r="B16" s="46">
        <f>9381061*13000</f>
        <v>121953793000</v>
      </c>
      <c r="C16" s="46">
        <f>9554093*13000</f>
        <v>124203209000</v>
      </c>
      <c r="D16" s="47">
        <f>209629007*13000</f>
        <v>2725177091000</v>
      </c>
      <c r="E16" s="37">
        <f t="shared" si="0"/>
        <v>9.032697464430578E-2</v>
      </c>
    </row>
    <row r="17" spans="1:5" x14ac:dyDescent="0.25">
      <c r="A17" s="26" t="s">
        <v>35</v>
      </c>
      <c r="B17" s="46">
        <v>-204712077369</v>
      </c>
      <c r="C17" s="46">
        <v>-1584056570056</v>
      </c>
      <c r="D17" s="47">
        <v>7673293881197</v>
      </c>
      <c r="E17" s="37">
        <f t="shared" si="0"/>
        <v>-0.23311613957707039</v>
      </c>
    </row>
    <row r="18" spans="1:5" x14ac:dyDescent="0.25">
      <c r="A18" s="26" t="s">
        <v>37</v>
      </c>
      <c r="B18" s="46">
        <v>344986000000</v>
      </c>
      <c r="C18" s="46">
        <v>2491761000000</v>
      </c>
      <c r="D18" s="47">
        <v>12265776000000</v>
      </c>
      <c r="E18" s="37">
        <f t="shared" si="0"/>
        <v>0.23127334136869937</v>
      </c>
    </row>
    <row r="19" spans="1:5" x14ac:dyDescent="0.25">
      <c r="A19" s="26" t="s">
        <v>39</v>
      </c>
      <c r="B19" s="46">
        <v>4714367479</v>
      </c>
      <c r="C19" s="46">
        <v>47084170123</v>
      </c>
      <c r="D19" s="47">
        <v>115721160971</v>
      </c>
      <c r="E19" s="37">
        <f t="shared" si="0"/>
        <v>0.44761508757227936</v>
      </c>
    </row>
    <row r="20" spans="1:5" x14ac:dyDescent="0.25">
      <c r="A20" s="26" t="s">
        <v>41</v>
      </c>
      <c r="B20" s="46">
        <v>143487000000</v>
      </c>
      <c r="C20" s="46">
        <v>159060000000</v>
      </c>
      <c r="D20" s="47">
        <v>815291000000</v>
      </c>
      <c r="E20" s="37">
        <f t="shared" si="0"/>
        <v>0.37109081297352725</v>
      </c>
    </row>
    <row r="21" spans="1:5" x14ac:dyDescent="0.25">
      <c r="A21" s="26" t="s">
        <v>43</v>
      </c>
      <c r="B21" s="46">
        <v>-237239938</v>
      </c>
      <c r="C21" s="46">
        <v>45204566299</v>
      </c>
      <c r="D21" s="47">
        <v>237791326431</v>
      </c>
      <c r="E21" s="37">
        <f t="shared" si="0"/>
        <v>0.18910414873373518</v>
      </c>
    </row>
    <row r="22" spans="1:5" x14ac:dyDescent="0.25">
      <c r="A22" s="26" t="s">
        <v>45</v>
      </c>
      <c r="B22" s="46">
        <v>48823765330</v>
      </c>
      <c r="C22" s="46">
        <v>-12650805590</v>
      </c>
      <c r="D22" s="47">
        <v>864183422452</v>
      </c>
      <c r="E22" s="37">
        <f t="shared" si="0"/>
        <v>4.1857965334910346E-2</v>
      </c>
    </row>
    <row r="23" spans="1:5" x14ac:dyDescent="0.25">
      <c r="A23" s="26" t="s">
        <v>47</v>
      </c>
      <c r="B23" s="46">
        <v>-35061640790</v>
      </c>
      <c r="C23" s="46">
        <v>238329494714</v>
      </c>
      <c r="D23" s="47">
        <v>636610421686</v>
      </c>
      <c r="E23" s="37">
        <f t="shared" si="0"/>
        <v>0.31929708814012991</v>
      </c>
    </row>
    <row r="24" spans="1:5" x14ac:dyDescent="0.25">
      <c r="A24" s="26" t="s">
        <v>49</v>
      </c>
      <c r="B24" s="46">
        <v>-7440056872</v>
      </c>
      <c r="C24" s="46">
        <v>1893051111</v>
      </c>
      <c r="D24" s="47">
        <v>46771066472</v>
      </c>
      <c r="E24" s="37">
        <f t="shared" si="0"/>
        <v>-0.11859908655965273</v>
      </c>
    </row>
    <row r="25" spans="1:5" x14ac:dyDescent="0.25">
      <c r="A25" s="26" t="s">
        <v>51</v>
      </c>
      <c r="B25" s="46">
        <v>-1579523958</v>
      </c>
      <c r="C25" s="46">
        <v>2589806410</v>
      </c>
      <c r="D25" s="47">
        <v>87016607553</v>
      </c>
      <c r="E25" s="37">
        <f t="shared" si="0"/>
        <v>1.1610225684616102E-2</v>
      </c>
    </row>
    <row r="26" spans="1:5" x14ac:dyDescent="0.25">
      <c r="A26" s="26" t="s">
        <v>53</v>
      </c>
      <c r="B26" s="46">
        <v>-15627000000</v>
      </c>
      <c r="C26" s="46">
        <v>3679013000000</v>
      </c>
      <c r="D26" s="47">
        <v>10462916000000</v>
      </c>
      <c r="E26" s="37">
        <f t="shared" si="0"/>
        <v>0.35013049899282378</v>
      </c>
    </row>
    <row r="27" spans="1:5" x14ac:dyDescent="0.25">
      <c r="A27" s="26" t="s">
        <v>55</v>
      </c>
      <c r="B27" s="46">
        <v>-53446992143</v>
      </c>
      <c r="C27" s="46">
        <v>-152264928039</v>
      </c>
      <c r="D27" s="47">
        <v>2751554942862</v>
      </c>
      <c r="E27" s="37">
        <f t="shared" si="0"/>
        <v>-7.4762061617432568E-2</v>
      </c>
    </row>
    <row r="28" spans="1:5" x14ac:dyDescent="0.25">
      <c r="A28" s="26" t="s">
        <v>57</v>
      </c>
      <c r="B28" s="46">
        <v>3904769901</v>
      </c>
      <c r="C28" s="46">
        <v>50325690005</v>
      </c>
      <c r="D28" s="47">
        <v>459351480615</v>
      </c>
      <c r="E28" s="37">
        <f t="shared" si="0"/>
        <v>0.11805874628594616</v>
      </c>
    </row>
    <row r="29" spans="1:5" x14ac:dyDescent="0.25">
      <c r="A29" s="26" t="s">
        <v>59</v>
      </c>
      <c r="B29" s="46">
        <v>13766050047</v>
      </c>
      <c r="C29" s="46">
        <v>10528336645</v>
      </c>
      <c r="D29" s="47">
        <v>236349002148</v>
      </c>
      <c r="E29" s="37">
        <f t="shared" si="0"/>
        <v>0.10279030785493663</v>
      </c>
    </row>
    <row r="30" spans="1:5" x14ac:dyDescent="0.25">
      <c r="A30" s="26" t="s">
        <v>61</v>
      </c>
      <c r="B30" s="46">
        <v>-12016903384</v>
      </c>
      <c r="C30" s="46">
        <v>178633817409</v>
      </c>
      <c r="D30" s="47">
        <v>146509419162</v>
      </c>
      <c r="E30" s="37">
        <f t="shared" si="0"/>
        <v>1.1372437006303773</v>
      </c>
    </row>
    <row r="31" spans="1:5" x14ac:dyDescent="0.25">
      <c r="A31" s="26" t="s">
        <v>63</v>
      </c>
      <c r="B31" s="46">
        <v>50927889756</v>
      </c>
      <c r="C31" s="46">
        <v>69608939878</v>
      </c>
      <c r="D31" s="47">
        <v>367941206702</v>
      </c>
      <c r="E31" s="37">
        <f t="shared" si="0"/>
        <v>0.32759807120930662</v>
      </c>
    </row>
    <row r="32" spans="1:5" x14ac:dyDescent="0.25">
      <c r="A32" s="26" t="s">
        <v>65</v>
      </c>
      <c r="B32" s="46">
        <v>687024391</v>
      </c>
      <c r="C32" s="46">
        <v>4537522564</v>
      </c>
      <c r="D32" s="47">
        <v>58522322985</v>
      </c>
      <c r="E32" s="37">
        <f t="shared" si="0"/>
        <v>8.9274428773770939E-2</v>
      </c>
    </row>
    <row r="33" spans="1:7" x14ac:dyDescent="0.25">
      <c r="A33" s="26" t="s">
        <v>67</v>
      </c>
      <c r="B33" s="46">
        <v>124045467436</v>
      </c>
      <c r="C33" s="46">
        <v>142379458898</v>
      </c>
      <c r="D33" s="47">
        <v>1223221297252</v>
      </c>
      <c r="E33" s="37">
        <f t="shared" si="0"/>
        <v>0.21780599056976105</v>
      </c>
    </row>
    <row r="34" spans="1:7" x14ac:dyDescent="0.25">
      <c r="G34">
        <f>SUM(E2:E33)</f>
        <v>8.6485398720165794</v>
      </c>
    </row>
    <row r="35" spans="1:7" x14ac:dyDescent="0.25">
      <c r="G35">
        <f>AVERAGE(E2:E33)</f>
        <v>0.27026687100051811</v>
      </c>
    </row>
  </sheetData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BA480-80E0-4717-836E-35B1C617A4DE}">
  <dimension ref="A1:G35"/>
  <sheetViews>
    <sheetView topLeftCell="A21" workbookViewId="0">
      <selection activeCell="E33" sqref="E2:E33"/>
    </sheetView>
  </sheetViews>
  <sheetFormatPr defaultRowHeight="15" x14ac:dyDescent="0.25"/>
  <cols>
    <col min="2" max="4" width="23.5703125" style="41" customWidth="1"/>
    <col min="5" max="5" width="17.140625" customWidth="1"/>
    <col min="7" max="7" width="15" customWidth="1"/>
  </cols>
  <sheetData>
    <row r="1" spans="1:5" ht="30" x14ac:dyDescent="0.25">
      <c r="A1" s="25" t="s">
        <v>1</v>
      </c>
      <c r="B1" s="48" t="s">
        <v>98</v>
      </c>
      <c r="C1" s="48" t="s">
        <v>99</v>
      </c>
      <c r="D1" s="49" t="s">
        <v>100</v>
      </c>
      <c r="E1" s="11" t="s">
        <v>101</v>
      </c>
    </row>
    <row r="2" spans="1:5" x14ac:dyDescent="0.25">
      <c r="A2" s="4" t="s">
        <v>4</v>
      </c>
      <c r="B2" s="46">
        <v>2172589833</v>
      </c>
      <c r="C2" s="46">
        <v>13097126152</v>
      </c>
      <c r="D2" s="50">
        <v>55589637160</v>
      </c>
      <c r="E2" s="21">
        <f>(B2+C2)/D2</f>
        <v>0.27468637618644964</v>
      </c>
    </row>
    <row r="3" spans="1:5" x14ac:dyDescent="0.25">
      <c r="A3" s="4" t="s">
        <v>6</v>
      </c>
      <c r="B3" s="46">
        <v>474259803</v>
      </c>
      <c r="C3" s="46">
        <v>1568472786</v>
      </c>
      <c r="D3" s="50">
        <v>39342424864</v>
      </c>
      <c r="E3" s="21">
        <f t="shared" ref="E3:E33" si="0">(B3+C3)/D3</f>
        <v>5.1921878126764569E-2</v>
      </c>
    </row>
    <row r="4" spans="1:5" x14ac:dyDescent="0.25">
      <c r="A4" s="4" t="s">
        <v>8</v>
      </c>
      <c r="B4" s="46">
        <v>1067355744</v>
      </c>
      <c r="C4" s="46">
        <v>24166081196</v>
      </c>
      <c r="D4" s="50">
        <v>217720995444</v>
      </c>
      <c r="E4" s="21">
        <f t="shared" si="0"/>
        <v>0.11589804138338275</v>
      </c>
    </row>
    <row r="5" spans="1:5" x14ac:dyDescent="0.25">
      <c r="A5" s="4" t="s">
        <v>10</v>
      </c>
      <c r="B5" s="46">
        <v>5659624609</v>
      </c>
      <c r="C5" s="46">
        <v>23712262363</v>
      </c>
      <c r="D5" s="50">
        <v>107721128375</v>
      </c>
      <c r="E5" s="21">
        <f t="shared" si="0"/>
        <v>0.27266597941445858</v>
      </c>
    </row>
    <row r="6" spans="1:5" x14ac:dyDescent="0.25">
      <c r="A6" s="4" t="s">
        <v>12</v>
      </c>
      <c r="B6" s="46">
        <v>51248803154</v>
      </c>
      <c r="C6" s="46">
        <v>536780402553</v>
      </c>
      <c r="D6" s="50">
        <v>545152568664</v>
      </c>
      <c r="E6" s="21">
        <f t="shared" si="0"/>
        <v>1.0786507108424295</v>
      </c>
    </row>
    <row r="7" spans="1:5" x14ac:dyDescent="0.25">
      <c r="A7" s="4" t="s">
        <v>15</v>
      </c>
      <c r="B7" s="46">
        <v>910248548</v>
      </c>
      <c r="C7" s="46">
        <v>28907336957</v>
      </c>
      <c r="D7" s="50">
        <v>142149312647</v>
      </c>
      <c r="E7" s="21">
        <f t="shared" si="0"/>
        <v>0.20976243183845805</v>
      </c>
    </row>
    <row r="8" spans="1:5" x14ac:dyDescent="0.25">
      <c r="A8" s="4" t="s">
        <v>17</v>
      </c>
      <c r="B8" s="46">
        <v>14782000000</v>
      </c>
      <c r="C8" s="46">
        <v>18966000000</v>
      </c>
      <c r="D8" s="50">
        <v>523378000000</v>
      </c>
      <c r="E8" s="21">
        <f t="shared" si="0"/>
        <v>6.4481120719632842E-2</v>
      </c>
    </row>
    <row r="9" spans="1:5" x14ac:dyDescent="0.25">
      <c r="A9" s="4" t="s">
        <v>19</v>
      </c>
      <c r="B9" s="46">
        <v>2713636026</v>
      </c>
      <c r="C9" s="46">
        <v>9152321628</v>
      </c>
      <c r="D9" s="50">
        <v>157988840679</v>
      </c>
      <c r="E9" s="21">
        <f t="shared" si="0"/>
        <v>7.510630246416658E-2</v>
      </c>
    </row>
    <row r="10" spans="1:5" x14ac:dyDescent="0.25">
      <c r="A10" s="4" t="s">
        <v>21</v>
      </c>
      <c r="B10" s="46">
        <v>11430442066</v>
      </c>
      <c r="C10" s="46">
        <v>955205711</v>
      </c>
      <c r="D10" s="50">
        <v>355678936669</v>
      </c>
      <c r="E10" s="21">
        <f t="shared" si="0"/>
        <v>3.4822550621057061E-2</v>
      </c>
    </row>
    <row r="11" spans="1:5" x14ac:dyDescent="0.25">
      <c r="A11" s="4" t="s">
        <v>23</v>
      </c>
      <c r="B11" s="46">
        <v>8625000000</v>
      </c>
      <c r="C11" s="46">
        <v>390658000000</v>
      </c>
      <c r="D11" s="50">
        <v>1345305000000</v>
      </c>
      <c r="E11" s="21">
        <f t="shared" si="0"/>
        <v>0.29679738051965909</v>
      </c>
    </row>
    <row r="12" spans="1:5" x14ac:dyDescent="0.25">
      <c r="A12" s="4" t="s">
        <v>25</v>
      </c>
      <c r="B12" s="46">
        <v>264449000000</v>
      </c>
      <c r="C12" s="46">
        <v>-1069418000000</v>
      </c>
      <c r="D12" s="50">
        <v>5339394000000</v>
      </c>
      <c r="E12" s="21">
        <f t="shared" si="0"/>
        <v>-0.15076036718773703</v>
      </c>
    </row>
    <row r="13" spans="1:5" x14ac:dyDescent="0.25">
      <c r="A13" s="4" t="s">
        <v>27</v>
      </c>
      <c r="B13" s="46">
        <v>3330325705</v>
      </c>
      <c r="C13" s="46">
        <v>16545823461</v>
      </c>
      <c r="D13" s="50">
        <v>86625385235</v>
      </c>
      <c r="E13" s="21">
        <f t="shared" si="0"/>
        <v>0.22944947502489454</v>
      </c>
    </row>
    <row r="14" spans="1:5" x14ac:dyDescent="0.25">
      <c r="A14" s="4" t="s">
        <v>29</v>
      </c>
      <c r="B14" s="46">
        <v>-19799290477</v>
      </c>
      <c r="C14" s="46">
        <v>61925986180</v>
      </c>
      <c r="D14" s="50">
        <v>162596811212</v>
      </c>
      <c r="E14" s="21">
        <f t="shared" si="0"/>
        <v>0.25908685040614721</v>
      </c>
    </row>
    <row r="15" spans="1:5" x14ac:dyDescent="0.25">
      <c r="A15" s="4" t="s">
        <v>31</v>
      </c>
      <c r="B15" s="46">
        <v>13304217511</v>
      </c>
      <c r="C15" s="46">
        <v>5222589913</v>
      </c>
      <c r="D15" s="50">
        <v>107303978166</v>
      </c>
      <c r="E15" s="21">
        <f t="shared" si="0"/>
        <v>0.1726572280045284</v>
      </c>
    </row>
    <row r="16" spans="1:5" x14ac:dyDescent="0.25">
      <c r="A16" s="4" t="s">
        <v>33</v>
      </c>
      <c r="B16" s="46">
        <f>5489224*13000</f>
        <v>71359912000</v>
      </c>
      <c r="C16" s="46">
        <f>15343373*13000</f>
        <v>199463849000</v>
      </c>
      <c r="D16" s="50">
        <f>233385269*13000</f>
        <v>3034008497000</v>
      </c>
      <c r="E16" s="21">
        <f t="shared" si="0"/>
        <v>8.926269035429138E-2</v>
      </c>
    </row>
    <row r="17" spans="1:5" x14ac:dyDescent="0.25">
      <c r="A17" s="4" t="s">
        <v>35</v>
      </c>
      <c r="B17" s="46">
        <v>-168099175551</v>
      </c>
      <c r="C17" s="46">
        <v>-1704587572178</v>
      </c>
      <c r="D17" s="50">
        <v>7700735530987</v>
      </c>
      <c r="E17" s="21">
        <f t="shared" si="0"/>
        <v>-0.24318284145631197</v>
      </c>
    </row>
    <row r="18" spans="1:5" x14ac:dyDescent="0.25">
      <c r="A18" s="4" t="s">
        <v>37</v>
      </c>
      <c r="B18" s="46">
        <v>235969000000</v>
      </c>
      <c r="C18" s="46">
        <v>2862248000000</v>
      </c>
      <c r="D18" s="50">
        <v>11961458000000</v>
      </c>
      <c r="E18" s="21">
        <f t="shared" si="0"/>
        <v>0.25901666836935766</v>
      </c>
    </row>
    <row r="19" spans="1:5" x14ac:dyDescent="0.25">
      <c r="A19" s="4" t="s">
        <v>39</v>
      </c>
      <c r="B19" s="46">
        <v>6352348851</v>
      </c>
      <c r="C19" s="46">
        <v>56191494555</v>
      </c>
      <c r="D19" s="50">
        <v>120612047474</v>
      </c>
      <c r="E19" s="21">
        <f t="shared" si="0"/>
        <v>0.5185538651889845</v>
      </c>
    </row>
    <row r="20" spans="1:5" x14ac:dyDescent="0.25">
      <c r="A20" s="4" t="s">
        <v>41</v>
      </c>
      <c r="B20" s="46">
        <v>466797000000</v>
      </c>
      <c r="C20" s="46">
        <v>241085000000</v>
      </c>
      <c r="D20" s="50">
        <v>1394929000000</v>
      </c>
      <c r="E20" s="21">
        <f t="shared" si="0"/>
        <v>0.50746812203345115</v>
      </c>
    </row>
    <row r="21" spans="1:5" x14ac:dyDescent="0.25">
      <c r="A21" s="4" t="s">
        <v>43</v>
      </c>
      <c r="B21" s="46">
        <v>-1126257772</v>
      </c>
      <c r="C21" s="46">
        <v>56375261240</v>
      </c>
      <c r="D21" s="50">
        <v>275128908844</v>
      </c>
      <c r="E21" s="21">
        <f t="shared" si="0"/>
        <v>0.20081133494890779</v>
      </c>
    </row>
    <row r="22" spans="1:5" x14ac:dyDescent="0.25">
      <c r="A22" s="4" t="s">
        <v>45</v>
      </c>
      <c r="B22" s="46">
        <v>40623813022</v>
      </c>
      <c r="C22" s="46">
        <v>-20998040791</v>
      </c>
      <c r="D22" s="50">
        <v>1168081827957</v>
      </c>
      <c r="E22" s="21">
        <f t="shared" si="0"/>
        <v>1.680171008680607E-2</v>
      </c>
    </row>
    <row r="23" spans="1:5" x14ac:dyDescent="0.25">
      <c r="A23" s="4" t="s">
        <v>47</v>
      </c>
      <c r="B23" s="46">
        <v>-20626400160</v>
      </c>
      <c r="C23" s="46">
        <v>254039312724</v>
      </c>
      <c r="D23" s="50">
        <v>620319873228</v>
      </c>
      <c r="E23" s="21">
        <f t="shared" si="0"/>
        <v>0.37627830839817145</v>
      </c>
    </row>
    <row r="24" spans="1:5" x14ac:dyDescent="0.25">
      <c r="A24" s="4" t="s">
        <v>49</v>
      </c>
      <c r="B24" s="46">
        <v>-6909891752</v>
      </c>
      <c r="C24" s="46">
        <v>5274453598</v>
      </c>
      <c r="D24" s="50">
        <v>47067881152</v>
      </c>
      <c r="E24" s="21">
        <f t="shared" si="0"/>
        <v>-3.4746372982428324E-2</v>
      </c>
    </row>
    <row r="25" spans="1:5" x14ac:dyDescent="0.25">
      <c r="A25" s="4" t="s">
        <v>51</v>
      </c>
      <c r="B25" s="46">
        <v>8040342940</v>
      </c>
      <c r="C25" s="46">
        <v>8049342844</v>
      </c>
      <c r="D25" s="50">
        <v>146764201764</v>
      </c>
      <c r="E25" s="21">
        <f t="shared" si="0"/>
        <v>0.10962949813792168</v>
      </c>
    </row>
    <row r="26" spans="1:5" x14ac:dyDescent="0.25">
      <c r="A26" s="4" t="s">
        <v>53</v>
      </c>
      <c r="B26" s="46">
        <v>-112286000000</v>
      </c>
      <c r="C26" s="46">
        <v>4552691000000</v>
      </c>
      <c r="D26" s="50">
        <v>9132432000000</v>
      </c>
      <c r="E26" s="21">
        <f t="shared" si="0"/>
        <v>0.48622371346427762</v>
      </c>
    </row>
    <row r="27" spans="1:5" x14ac:dyDescent="0.25">
      <c r="A27" s="4" t="s">
        <v>55</v>
      </c>
      <c r="B27" s="46">
        <v>145350353164</v>
      </c>
      <c r="C27" s="46">
        <v>-177206438775</v>
      </c>
      <c r="D27" s="50">
        <v>3548829276045</v>
      </c>
      <c r="E27" s="21">
        <f t="shared" si="0"/>
        <v>-8.9765055270571038E-3</v>
      </c>
    </row>
    <row r="28" spans="1:5" x14ac:dyDescent="0.25">
      <c r="A28" s="4" t="s">
        <v>57</v>
      </c>
      <c r="B28" s="46">
        <v>-1390919604</v>
      </c>
      <c r="C28" s="46">
        <v>52711944382</v>
      </c>
      <c r="D28" s="50">
        <v>501683606294</v>
      </c>
      <c r="E28" s="21">
        <f t="shared" si="0"/>
        <v>0.10229759181711133</v>
      </c>
    </row>
    <row r="29" spans="1:5" x14ac:dyDescent="0.25">
      <c r="A29" s="4" t="s">
        <v>59</v>
      </c>
      <c r="B29" s="46">
        <v>26776152043</v>
      </c>
      <c r="C29" s="46">
        <v>15883330216</v>
      </c>
      <c r="D29" s="50">
        <v>261238712426</v>
      </c>
      <c r="E29" s="21">
        <f t="shared" si="0"/>
        <v>0.16329693965661377</v>
      </c>
    </row>
    <row r="30" spans="1:5" x14ac:dyDescent="0.25">
      <c r="A30" s="4" t="s">
        <v>61</v>
      </c>
      <c r="B30" s="46">
        <v>-7371695496</v>
      </c>
      <c r="C30" s="46">
        <v>186216750804</v>
      </c>
      <c r="D30" s="50">
        <v>134277140667</v>
      </c>
      <c r="E30" s="21">
        <f t="shared" si="0"/>
        <v>1.3319099172027054</v>
      </c>
    </row>
    <row r="31" spans="1:5" x14ac:dyDescent="0.25">
      <c r="A31" s="4" t="s">
        <v>63</v>
      </c>
      <c r="B31" s="46">
        <v>24629905818</v>
      </c>
      <c r="C31" s="46">
        <v>75615549279</v>
      </c>
      <c r="D31" s="50">
        <v>352164572159</v>
      </c>
      <c r="E31" s="21">
        <f t="shared" si="0"/>
        <v>0.28465513859735964</v>
      </c>
    </row>
    <row r="32" spans="1:5" x14ac:dyDescent="0.25">
      <c r="A32" s="4" t="s">
        <v>65</v>
      </c>
      <c r="B32" s="46">
        <v>2645751734</v>
      </c>
      <c r="C32" s="46">
        <v>5291919211</v>
      </c>
      <c r="D32" s="50">
        <v>70390030542</v>
      </c>
      <c r="E32" s="21">
        <f t="shared" si="0"/>
        <v>0.11276697685567542</v>
      </c>
    </row>
    <row r="33" spans="1:7" x14ac:dyDescent="0.25">
      <c r="A33" s="4" t="s">
        <v>67</v>
      </c>
      <c r="B33" s="46">
        <v>57537259402</v>
      </c>
      <c r="C33" s="46">
        <v>168795047178</v>
      </c>
      <c r="D33" s="50">
        <v>1245884860775</v>
      </c>
      <c r="E33" s="21">
        <f t="shared" si="0"/>
        <v>0.18166390306662084</v>
      </c>
    </row>
    <row r="34" spans="1:7" x14ac:dyDescent="0.25">
      <c r="G34">
        <f>SUM(E2:E33)</f>
        <v>7.438956616576748</v>
      </c>
    </row>
    <row r="35" spans="1:7" x14ac:dyDescent="0.25">
      <c r="G35">
        <f>G34/32</f>
        <v>0.23246739426802338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a(TAC)</vt:lpstr>
      <vt:lpstr>b</vt:lpstr>
      <vt:lpstr>c</vt:lpstr>
      <vt:lpstr>d(NDA)</vt:lpstr>
      <vt:lpstr>e(DA)</vt:lpstr>
      <vt:lpstr>f(CFROAit-2)</vt:lpstr>
      <vt:lpstr>g(CFROA)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2024-12-09T02:28:54Z</dcterms:created>
  <dcterms:modified xsi:type="dcterms:W3CDTF">2024-12-21T14:07:44Z</dcterms:modified>
</cp:coreProperties>
</file>